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440" windowHeight="135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6" i="1" l="1"/>
  <c r="I75" i="1"/>
  <c r="I74" i="1"/>
  <c r="I73" i="1"/>
  <c r="I72" i="1"/>
  <c r="I71" i="1"/>
  <c r="I70" i="1"/>
  <c r="I69" i="1"/>
  <c r="I68" i="1"/>
  <c r="I67" i="1"/>
  <c r="I66" i="1"/>
  <c r="I65" i="1"/>
  <c r="G72" i="1"/>
  <c r="G71" i="1"/>
  <c r="G70" i="1"/>
  <c r="G69" i="1"/>
  <c r="G68" i="1"/>
  <c r="G67" i="1"/>
  <c r="G66" i="1"/>
  <c r="G65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C74" i="1"/>
  <c r="C73" i="1"/>
  <c r="C72" i="1"/>
  <c r="C71" i="1"/>
  <c r="C70" i="1"/>
  <c r="C69" i="1"/>
  <c r="C68" i="1"/>
  <c r="C67" i="1"/>
  <c r="C66" i="1"/>
  <c r="C65" i="1"/>
  <c r="C82" i="1" l="1"/>
  <c r="G82" i="1" l="1"/>
  <c r="I82" i="1" l="1"/>
  <c r="E82" i="1"/>
</calcChain>
</file>

<file path=xl/comments1.xml><?xml version="1.0" encoding="utf-8"?>
<comments xmlns="http://schemas.openxmlformats.org/spreadsheetml/2006/main">
  <authors>
    <author>April Papineau</author>
  </authors>
  <commentList>
    <comment ref="J66" authorId="0">
      <text>
        <r>
          <rPr>
            <b/>
            <sz val="9"/>
            <color indexed="81"/>
            <rFont val="Tahoma"/>
            <family val="2"/>
          </rPr>
          <t>April Papineau:</t>
        </r>
      </text>
    </comment>
  </commentList>
</comments>
</file>

<file path=xl/sharedStrings.xml><?xml version="1.0" encoding="utf-8"?>
<sst xmlns="http://schemas.openxmlformats.org/spreadsheetml/2006/main" count="672" uniqueCount="294">
  <si>
    <t>1.  What accounting software do you use?</t>
  </si>
  <si>
    <t>2. What software/company do you use to process Payroll?</t>
  </si>
  <si>
    <t>3. What software do you use for time\attendance?</t>
  </si>
  <si>
    <t>4. What software do you use for case management?</t>
  </si>
  <si>
    <t>5. What other software do you use (for example asset management , Donation tacking)</t>
  </si>
  <si>
    <t>ACCPAC</t>
  </si>
  <si>
    <t>Ceridian</t>
  </si>
  <si>
    <t>IDT Data Pak</t>
  </si>
  <si>
    <t>ACCESS</t>
  </si>
  <si>
    <t>Giftworks</t>
  </si>
  <si>
    <t>Sage Business Vision</t>
  </si>
  <si>
    <t>Sage Business Vision &amp; EFT</t>
  </si>
  <si>
    <t>Advanced Tracker links to HR</t>
  </si>
  <si>
    <t>AIMS</t>
  </si>
  <si>
    <t xml:space="preserve">Quickbooks Pro </t>
  </si>
  <si>
    <t xml:space="preserve">ComVida Employee Management System </t>
  </si>
  <si>
    <t>Sage 300 ERP version 2012 (ACCPAC)</t>
  </si>
  <si>
    <t xml:space="preserve">ACCPAC </t>
  </si>
  <si>
    <t>TriCarm and INFOHR</t>
  </si>
  <si>
    <t>ACESS</t>
  </si>
  <si>
    <t>Samco</t>
  </si>
  <si>
    <t>GMSuites (CanPay)</t>
  </si>
  <si>
    <t xml:space="preserve">Custom script to import time sheets to GM Suites </t>
  </si>
  <si>
    <t xml:space="preserve">Assets - Sage, Donation Silent Partner </t>
  </si>
  <si>
    <t>Adagio</t>
  </si>
  <si>
    <t>Paydirt</t>
  </si>
  <si>
    <t xml:space="preserve">When to work </t>
  </si>
  <si>
    <t xml:space="preserve">Excel </t>
  </si>
  <si>
    <t xml:space="preserve">Sage Professional, Excel </t>
  </si>
  <si>
    <t xml:space="preserve">Ceridian Time Solutions </t>
  </si>
  <si>
    <t>ComVida</t>
  </si>
  <si>
    <t xml:space="preserve">ComVida </t>
  </si>
  <si>
    <t>People Soft</t>
  </si>
  <si>
    <t xml:space="preserve">People Soft </t>
  </si>
  <si>
    <t>custom DYAD flows to peoplsoft</t>
  </si>
  <si>
    <t>ISIS</t>
  </si>
  <si>
    <t>Assets Excel, Donations Raisers Edge</t>
  </si>
  <si>
    <t>Comvida</t>
  </si>
  <si>
    <t>none</t>
  </si>
  <si>
    <t>Comvida excel combo</t>
  </si>
  <si>
    <t>excel/access</t>
  </si>
  <si>
    <t>Simply Sage 50 Premium</t>
  </si>
  <si>
    <t>Caseware Time and Billing and Sage 50</t>
  </si>
  <si>
    <t>Caseware Time and Billing and Sage 51</t>
  </si>
  <si>
    <t>ADP</t>
  </si>
  <si>
    <t>Microsoft office 2010</t>
  </si>
  <si>
    <t xml:space="preserve">own system </t>
  </si>
  <si>
    <t>Sage 300 (ACCPAC)</t>
  </si>
  <si>
    <t xml:space="preserve">Ceridian             </t>
  </si>
  <si>
    <t xml:space="preserve">Sharevision </t>
  </si>
  <si>
    <t>Income Manager</t>
  </si>
  <si>
    <t xml:space="preserve">Microsoft Navision switching to Great Plains </t>
  </si>
  <si>
    <t xml:space="preserve">switching to ComVida </t>
  </si>
  <si>
    <t>excel</t>
  </si>
  <si>
    <t xml:space="preserve">Staff Schedule care </t>
  </si>
  <si>
    <t xml:space="preserve">Ceridian </t>
  </si>
  <si>
    <t>Basic Funder for fundraising</t>
  </si>
  <si>
    <t>ComVIDa</t>
  </si>
  <si>
    <t>ComVIda</t>
  </si>
  <si>
    <t>Dreamweaver - website</t>
  </si>
  <si>
    <t>Dejardins</t>
  </si>
  <si>
    <t xml:space="preserve">TriCarm   </t>
  </si>
  <si>
    <t>Assets - AIMS</t>
  </si>
  <si>
    <t xml:space="preserve">ComVIda </t>
  </si>
  <si>
    <t>CARM</t>
  </si>
  <si>
    <t>Excel</t>
  </si>
  <si>
    <t>Sage 50 Premium Accounting 2013</t>
  </si>
  <si>
    <t>Ceridian - Dayforce</t>
  </si>
  <si>
    <t xml:space="preserve">MIP by Sage </t>
  </si>
  <si>
    <t xml:space="preserve">Time clock </t>
  </si>
  <si>
    <t>Form Stack for incident reports</t>
  </si>
  <si>
    <t xml:space="preserve">Payworks </t>
  </si>
  <si>
    <t xml:space="preserve">Sage 50 Premium - Simply </t>
  </si>
  <si>
    <t>ADP EZ Labour and Pay@Work &amp; People@work</t>
  </si>
  <si>
    <t>ADP EZLabour</t>
  </si>
  <si>
    <t xml:space="preserve">Assets - ACCESS, donations- Simply </t>
  </si>
  <si>
    <t>HRT</t>
  </si>
  <si>
    <t>Asset - ACCPAC</t>
  </si>
  <si>
    <t>Sage 300(ACCPAC)</t>
  </si>
  <si>
    <t>Ceridian - Insync</t>
  </si>
  <si>
    <t xml:space="preserve">TriCarm </t>
  </si>
  <si>
    <t xml:space="preserve">Donations - Software4Nonprofits, Inventory excel </t>
  </si>
  <si>
    <t>Sage (Simply Accounting)</t>
  </si>
  <si>
    <t>EasyPay/ Excel to Simply</t>
  </si>
  <si>
    <t>Excel &amp; word</t>
  </si>
  <si>
    <t>Avanti</t>
  </si>
  <si>
    <t>Donar Perfect for donations tracking</t>
  </si>
  <si>
    <t xml:space="preserve">Timetracker switching to SHiftPlanning </t>
  </si>
  <si>
    <t>Microsoft Dynamics CRM</t>
  </si>
  <si>
    <t>Cooperstock - Donations, Liquid Office for e-forms, Echosign for digital signature, CMS for Respite &amp; SSAH and Office 365</t>
  </si>
  <si>
    <t xml:space="preserve">Quickbooks </t>
  </si>
  <si>
    <t>ADP (Pay@work)</t>
  </si>
  <si>
    <t>Doantions - Donarious</t>
  </si>
  <si>
    <t>Sage Premium 300 ERP</t>
  </si>
  <si>
    <t>ADP Pay Specialist/SuperHR/Attendance Enterprise</t>
  </si>
  <si>
    <t>custom developed by InfoTronics</t>
  </si>
  <si>
    <t xml:space="preserve">NucleusLabs </t>
  </si>
  <si>
    <t>Sage 50</t>
  </si>
  <si>
    <t xml:space="preserve">excel </t>
  </si>
  <si>
    <t>CIMS</t>
  </si>
  <si>
    <t xml:space="preserve">Adagio </t>
  </si>
  <si>
    <t xml:space="preserve">ADP pay at work </t>
  </si>
  <si>
    <t>Sage 100</t>
  </si>
  <si>
    <t>Inclusion by IBEX</t>
  </si>
  <si>
    <t>Microsoft office  google email for Business</t>
  </si>
  <si>
    <t>ACCPAC Sage 300 ERP</t>
  </si>
  <si>
    <t xml:space="preserve">ADP Pay @ Work </t>
  </si>
  <si>
    <t xml:space="preserve">Donation - Razors Edge , home grown tracker for repair requests OTS </t>
  </si>
  <si>
    <t>PayDirt</t>
  </si>
  <si>
    <t>Custom software</t>
  </si>
  <si>
    <t xml:space="preserve">Donations - Basic Funder </t>
  </si>
  <si>
    <t>Quickbooks</t>
  </si>
  <si>
    <t>Sage 100 ERP, Sage Financial Link Professional 300 ERP (Reporting software )</t>
  </si>
  <si>
    <t xml:space="preserve">EASYPAY  </t>
  </si>
  <si>
    <t>SAGE Insperity Time star (Time &amp; Attendance); Sage Time Simplicity (Scheduling)</t>
  </si>
  <si>
    <t xml:space="preserve">SAGE - HRMS </t>
  </si>
  <si>
    <t xml:space="preserve">QuickBooks Pro </t>
  </si>
  <si>
    <t>Nethris (CGI)</t>
  </si>
  <si>
    <t>Fidelio (Commsoft)</t>
  </si>
  <si>
    <t>Donations - Pro-don (Logilys)</t>
  </si>
  <si>
    <t>Tricarm</t>
  </si>
  <si>
    <t xml:space="preserve">IDT Time Pak Plus </t>
  </si>
  <si>
    <t>CIMS &amp; AIMS</t>
  </si>
  <si>
    <t xml:space="preserve">Excel; Asset Manager, ZenDesk (help desk ticket software for Mtce, IT &amp; Purchaisng) </t>
  </si>
  <si>
    <t>Sage ERP ACCPAC 200</t>
  </si>
  <si>
    <t>Sage ERP ACCPAC 201</t>
  </si>
  <si>
    <t xml:space="preserve">MS Word Templates </t>
  </si>
  <si>
    <t>Sage ACCPAC ERP</t>
  </si>
  <si>
    <t>Ceridian Payflex</t>
  </si>
  <si>
    <t>Great Plain</t>
  </si>
  <si>
    <t>HR Quadrant</t>
  </si>
  <si>
    <t>Razoredge</t>
  </si>
  <si>
    <t>info HR changing</t>
  </si>
  <si>
    <t xml:space="preserve">Simply Accounting </t>
  </si>
  <si>
    <t>Adigio/fx</t>
  </si>
  <si>
    <t xml:space="preserve">ShareVision </t>
  </si>
  <si>
    <t>excel, access</t>
  </si>
  <si>
    <t xml:space="preserve">Customized import of excel spreadsheets ( timesheets ) </t>
  </si>
  <si>
    <t>Contact Person</t>
  </si>
  <si>
    <t>Wendy Larman</t>
  </si>
  <si>
    <t>Vivian Fuller</t>
  </si>
  <si>
    <t>Marie Zegarac</t>
  </si>
  <si>
    <t>Marrianna Corriea</t>
  </si>
  <si>
    <t>Linda Karnas</t>
  </si>
  <si>
    <t>Joyce Adams</t>
  </si>
  <si>
    <t>Bob Evans</t>
  </si>
  <si>
    <t>Renee Hacquard</t>
  </si>
  <si>
    <t>CL St. Cathrines</t>
  </si>
  <si>
    <t>CL Woodstock</t>
  </si>
  <si>
    <t>CL Chatham-Kent</t>
  </si>
  <si>
    <t>CL Meaford</t>
  </si>
  <si>
    <t>CL West\North Thumverland</t>
  </si>
  <si>
    <t>CL North Bay</t>
  </si>
  <si>
    <t>CL Toronta</t>
  </si>
  <si>
    <t>Flavian Pinto</t>
  </si>
  <si>
    <t>CL Tillsonburg</t>
  </si>
  <si>
    <t>Art Fuller</t>
  </si>
  <si>
    <t>CL Grinsby, Lincoln and West Lincoln</t>
  </si>
  <si>
    <t>Bob Kabel</t>
  </si>
  <si>
    <t>Roy MacLeod</t>
  </si>
  <si>
    <t>CL Glen</t>
  </si>
  <si>
    <t>Noella Picard Claude</t>
  </si>
  <si>
    <t>CL Wallaceburg</t>
  </si>
  <si>
    <t>Cheryl McGuire</t>
  </si>
  <si>
    <t>Sherwin Knight</t>
  </si>
  <si>
    <t>CL Brantwood</t>
  </si>
  <si>
    <t>Steve Wood</t>
  </si>
  <si>
    <t>Total Communication Environment</t>
  </si>
  <si>
    <t>Don Davidson</t>
  </si>
  <si>
    <t>Lionel Collier</t>
  </si>
  <si>
    <t>Municipal Agency\Company Name</t>
  </si>
  <si>
    <t>Main Stream Sercvices</t>
  </si>
  <si>
    <t>Margaret Beaupre</t>
  </si>
  <si>
    <t>Lambton County Developmental Services</t>
  </si>
  <si>
    <t>Debbi Potter</t>
  </si>
  <si>
    <t>MVACL</t>
  </si>
  <si>
    <t>Leslie Reis</t>
  </si>
  <si>
    <t>CL Durham North</t>
  </si>
  <si>
    <t>Teresa McGuinness</t>
  </si>
  <si>
    <t>Business Vision</t>
  </si>
  <si>
    <t>Olga Wielgosz</t>
  </si>
  <si>
    <t>Deaf Blind Ontario Services</t>
  </si>
  <si>
    <t>John jiang</t>
  </si>
  <si>
    <t>Margaret Patrowicz</t>
  </si>
  <si>
    <t>Tracy Coughey</t>
  </si>
  <si>
    <t>CL Upper Ottawa Valley</t>
  </si>
  <si>
    <t>Carol Sollows</t>
  </si>
  <si>
    <t>CL Campbellford</t>
  </si>
  <si>
    <t>Cheryl Dunk</t>
  </si>
  <si>
    <t>Norfolk Association for Community Living</t>
  </si>
  <si>
    <t>Teresa Eller</t>
  </si>
  <si>
    <t>CL Espanola</t>
  </si>
  <si>
    <t>Victoria Lewis</t>
  </si>
  <si>
    <t>CL York South</t>
  </si>
  <si>
    <t>Steve Klein</t>
  </si>
  <si>
    <t>CL Brampton Caledon</t>
  </si>
  <si>
    <t>Anne-Marie Hawkins</t>
  </si>
  <si>
    <t>Parents for Community Living</t>
  </si>
  <si>
    <t>Terry Smith</t>
  </si>
  <si>
    <t>CL Kingston and District</t>
  </si>
  <si>
    <t>Matt Luck</t>
  </si>
  <si>
    <t>CL Kapuskasing and District</t>
  </si>
  <si>
    <t>Denise Boulianne</t>
  </si>
  <si>
    <t>Darlene Ryan</t>
  </si>
  <si>
    <t>Janet Tickle</t>
  </si>
  <si>
    <t>Reena</t>
  </si>
  <si>
    <t>Sol Fleising</t>
  </si>
  <si>
    <t>CL Middlesex</t>
  </si>
  <si>
    <t>Denis Havey</t>
  </si>
  <si>
    <t>CL Central Huron</t>
  </si>
  <si>
    <t>Shannon Boughen</t>
  </si>
  <si>
    <t>CL Carleton Place</t>
  </si>
  <si>
    <t>Angela Gilbertson</t>
  </si>
  <si>
    <t>Association pur l'integration sociale d'Ottawa</t>
  </si>
  <si>
    <t>Guy Proulx</t>
  </si>
  <si>
    <t>CL Windsor</t>
  </si>
  <si>
    <t>Brian Cutler</t>
  </si>
  <si>
    <t>CL Belleville</t>
  </si>
  <si>
    <t>Steve Ollerenshaw</t>
  </si>
  <si>
    <t>CL Algoma</t>
  </si>
  <si>
    <t>Rhonda Stone</t>
  </si>
  <si>
    <t>CL Sarnia</t>
  </si>
  <si>
    <t>Pamela Atkinson</t>
  </si>
  <si>
    <t>Participation House Project Durham Region</t>
  </si>
  <si>
    <t>Jane McKerroll</t>
  </si>
  <si>
    <t>Ali Rana</t>
  </si>
  <si>
    <t>CL Cambrige</t>
  </si>
  <si>
    <t>Bob Rumball Centre for the Deaf</t>
  </si>
  <si>
    <t xml:space="preserve">CL Brant </t>
  </si>
  <si>
    <t>Kathryn Dubicki</t>
  </si>
  <si>
    <t>Anne-Marie McLeish</t>
  </si>
  <si>
    <t>CL Halldimand</t>
  </si>
  <si>
    <t>April Papineau</t>
  </si>
  <si>
    <t>Brian Sim-Little</t>
  </si>
  <si>
    <t xml:space="preserve">CL Access Support Services </t>
  </si>
  <si>
    <t>Rygiel</t>
  </si>
  <si>
    <t>Bmts</t>
  </si>
  <si>
    <t>Community Living Temiskaming South</t>
  </si>
  <si>
    <t xml:space="preserve">CLQuinte West </t>
  </si>
  <si>
    <t>Andrew Hutchison</t>
  </si>
  <si>
    <t>New Leaf</t>
  </si>
  <si>
    <t xml:space="preserve">CL Owen Sound &amp; District </t>
  </si>
  <si>
    <t xml:space="preserve">CL North Halton </t>
  </si>
  <si>
    <t xml:space="preserve">CL Prince Edward </t>
  </si>
  <si>
    <t>CL Ajax Pickering &amp; Whitby</t>
  </si>
  <si>
    <t>Great Plains</t>
  </si>
  <si>
    <t>TriCarm</t>
  </si>
  <si>
    <t xml:space="preserve">Raisers edge donations, Docuware document mgt Connectwise helpdesk </t>
  </si>
  <si>
    <t>CL London</t>
  </si>
  <si>
    <t>Sage (Simply)</t>
  </si>
  <si>
    <t>Pay Dirt</t>
  </si>
  <si>
    <t>Excel/outlook</t>
  </si>
  <si>
    <t>North Hastings Community Intergration Association</t>
  </si>
  <si>
    <t xml:space="preserve">Vicky Thompson </t>
  </si>
  <si>
    <t>Sage ERP 300</t>
  </si>
  <si>
    <t>Sage ERP300</t>
  </si>
  <si>
    <t xml:space="preserve">Comvida </t>
  </si>
  <si>
    <t>Acess &amp; Excel</t>
  </si>
  <si>
    <t>CL Port Colborne- Wainfleet</t>
  </si>
  <si>
    <t>Cyntha Koudijs</t>
  </si>
  <si>
    <t>paper time sheets</t>
  </si>
  <si>
    <t xml:space="preserve">Elmira District Community Living </t>
  </si>
  <si>
    <t>Gail Barlett</t>
  </si>
  <si>
    <t>Quick Books Pro 2012</t>
  </si>
  <si>
    <t>ADP EZ Labour</t>
  </si>
  <si>
    <t>Rotary Cheshire Homes Inc</t>
  </si>
  <si>
    <t>Melisa Pigozzo</t>
  </si>
  <si>
    <t>Simply</t>
  </si>
  <si>
    <t>comvida</t>
  </si>
  <si>
    <t>Almaguin Highlands</t>
  </si>
  <si>
    <t xml:space="preserve">Karen Parks </t>
  </si>
  <si>
    <t>Connected</t>
  </si>
  <si>
    <t>Webflex by Ceridian</t>
  </si>
  <si>
    <t>Office</t>
  </si>
  <si>
    <t xml:space="preserve">E3 Community Services </t>
  </si>
  <si>
    <t>Frank Ng</t>
  </si>
  <si>
    <t>Quickbooks Pro</t>
  </si>
  <si>
    <t xml:space="preserve">Connected </t>
  </si>
  <si>
    <t>CanPay</t>
  </si>
  <si>
    <t>Ceridian , Excel</t>
  </si>
  <si>
    <t>Payworks</t>
  </si>
  <si>
    <t>EasyPay</t>
  </si>
  <si>
    <t>Nethris</t>
  </si>
  <si>
    <t xml:space="preserve">Excel and manual </t>
  </si>
  <si>
    <t xml:space="preserve">Other </t>
  </si>
  <si>
    <t>Other</t>
  </si>
  <si>
    <t xml:space="preserve">Sage 50 Pro </t>
  </si>
  <si>
    <t>ACCPACC</t>
  </si>
  <si>
    <t>other</t>
  </si>
  <si>
    <t xml:space="preserve">Paydirt </t>
  </si>
  <si>
    <t>CL - North Frontenac</t>
  </si>
  <si>
    <t>Judy Lee</t>
  </si>
  <si>
    <t>CL - Timmins</t>
  </si>
  <si>
    <t>Lyne Dubeault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</si>
</sst>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1F497D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 vertical="center" wrapText="1" indent="1"/>
    </xf>
    <xf numFmtId="0" fontId="0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Border="1"/>
    <xf numFmtId="0" fontId="3" fillId="0" borderId="0" xfId="0" applyFont="1" applyFill="1" applyBorder="1" applyAlignment="1">
      <alignment vertic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4" xfId="0" applyFont="1" applyBorder="1"/>
    <xf numFmtId="0" fontId="3" fillId="0" borderId="4" xfId="0" applyFont="1" applyFill="1" applyBorder="1" applyAlignment="1">
      <alignment vertical="center"/>
    </xf>
    <xf numFmtId="0" fontId="0" fillId="0" borderId="5" xfId="0" applyFont="1" applyFill="1" applyBorder="1"/>
    <xf numFmtId="0" fontId="0" fillId="0" borderId="4" xfId="0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4" xfId="0" applyFont="1" applyFill="1" applyBorder="1"/>
    <xf numFmtId="0" fontId="3" fillId="0" borderId="4" xfId="0" applyFont="1" applyBorder="1" applyAlignment="1">
      <alignment vertical="center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zoomScaleNormal="100" workbookViewId="0">
      <pane xSplit="1" ySplit="1" topLeftCell="B49" activePane="bottomRight" state="frozen"/>
      <selection pane="topRight" activeCell="B1" sqref="B1"/>
      <selection pane="bottomLeft" activeCell="A2" sqref="A2"/>
      <selection pane="bottomRight" activeCell="A64" sqref="A64"/>
    </sheetView>
  </sheetViews>
  <sheetFormatPr defaultRowHeight="15" x14ac:dyDescent="0.25"/>
  <cols>
    <col min="1" max="1" width="9.140625" style="3"/>
    <col min="2" max="2" width="40" customWidth="1"/>
    <col min="3" max="3" width="6.85546875" customWidth="1"/>
    <col min="4" max="4" width="24.42578125" customWidth="1"/>
    <col min="5" max="5" width="47.140625" customWidth="1"/>
    <col min="6" max="6" width="15.5703125" customWidth="1"/>
    <col min="7" max="7" width="49.42578125" customWidth="1"/>
    <col min="8" max="8" width="18.28515625" customWidth="1"/>
    <col min="9" max="9" width="29.7109375" customWidth="1"/>
    <col min="10" max="10" width="22.42578125" customWidth="1"/>
    <col min="11" max="11" width="51.140625" customWidth="1"/>
    <col min="12" max="12" width="44.7109375" customWidth="1"/>
    <col min="13" max="13" width="29" customWidth="1"/>
  </cols>
  <sheetData>
    <row r="1" spans="1:13" ht="57.75" customHeight="1" x14ac:dyDescent="0.25">
      <c r="B1" s="12" t="s">
        <v>0</v>
      </c>
      <c r="C1" s="13"/>
      <c r="D1" s="14"/>
      <c r="E1" s="12" t="s">
        <v>1</v>
      </c>
      <c r="F1" s="14"/>
      <c r="G1" s="12" t="s">
        <v>2</v>
      </c>
      <c r="H1" s="14"/>
      <c r="I1" s="12" t="s">
        <v>3</v>
      </c>
      <c r="J1" s="14"/>
      <c r="K1" s="1" t="s">
        <v>4</v>
      </c>
      <c r="L1" s="6" t="s">
        <v>170</v>
      </c>
      <c r="M1" s="6" t="s">
        <v>138</v>
      </c>
    </row>
    <row r="2" spans="1:13" x14ac:dyDescent="0.25">
      <c r="A2" s="3">
        <v>1</v>
      </c>
      <c r="B2" s="24" t="s">
        <v>5</v>
      </c>
      <c r="C2" s="25"/>
      <c r="D2" s="26" t="s">
        <v>5</v>
      </c>
      <c r="E2" s="33" t="s">
        <v>6</v>
      </c>
      <c r="F2" s="26" t="s">
        <v>6</v>
      </c>
      <c r="G2" s="33" t="s">
        <v>7</v>
      </c>
      <c r="H2" s="35" t="s">
        <v>285</v>
      </c>
      <c r="I2" s="38" t="s">
        <v>8</v>
      </c>
      <c r="J2" s="19"/>
      <c r="K2" s="2" t="s">
        <v>9</v>
      </c>
      <c r="L2" s="7" t="s">
        <v>147</v>
      </c>
      <c r="M2" s="2" t="s">
        <v>139</v>
      </c>
    </row>
    <row r="3" spans="1:13" x14ac:dyDescent="0.25">
      <c r="A3" s="3">
        <v>2</v>
      </c>
      <c r="B3" s="24" t="s">
        <v>10</v>
      </c>
      <c r="C3" s="25"/>
      <c r="D3" s="26" t="s">
        <v>5</v>
      </c>
      <c r="E3" s="15" t="s">
        <v>11</v>
      </c>
      <c r="F3" s="26" t="s">
        <v>5</v>
      </c>
      <c r="G3" s="33" t="s">
        <v>12</v>
      </c>
      <c r="H3" s="26" t="s">
        <v>285</v>
      </c>
      <c r="I3" s="38" t="s">
        <v>13</v>
      </c>
      <c r="J3" s="19"/>
      <c r="K3" s="2" t="s">
        <v>38</v>
      </c>
      <c r="L3" s="7" t="s">
        <v>234</v>
      </c>
      <c r="M3" s="2" t="s">
        <v>140</v>
      </c>
    </row>
    <row r="4" spans="1:13" x14ac:dyDescent="0.25">
      <c r="A4" s="3">
        <v>3</v>
      </c>
      <c r="B4" s="24" t="s">
        <v>14</v>
      </c>
      <c r="C4" s="25"/>
      <c r="D4" s="26" t="s">
        <v>276</v>
      </c>
      <c r="E4" s="33" t="s">
        <v>15</v>
      </c>
      <c r="F4" s="26" t="s">
        <v>30</v>
      </c>
      <c r="G4" s="33" t="s">
        <v>15</v>
      </c>
      <c r="H4" s="26" t="s">
        <v>30</v>
      </c>
      <c r="I4" s="38" t="s">
        <v>13</v>
      </c>
      <c r="J4" s="19"/>
      <c r="K4" s="2" t="s">
        <v>9</v>
      </c>
      <c r="L4" s="7" t="s">
        <v>235</v>
      </c>
      <c r="M4" s="2" t="s">
        <v>141</v>
      </c>
    </row>
    <row r="5" spans="1:13" x14ac:dyDescent="0.25">
      <c r="A5" s="3">
        <v>4</v>
      </c>
      <c r="B5" s="24" t="s">
        <v>16</v>
      </c>
      <c r="C5" s="25"/>
      <c r="D5" s="26" t="s">
        <v>5</v>
      </c>
      <c r="E5" s="33" t="s">
        <v>17</v>
      </c>
      <c r="F5" s="26" t="s">
        <v>5</v>
      </c>
      <c r="G5" s="33" t="s">
        <v>18</v>
      </c>
      <c r="H5" s="26" t="s">
        <v>246</v>
      </c>
      <c r="I5" s="38" t="s">
        <v>8</v>
      </c>
      <c r="J5" s="19"/>
      <c r="K5" s="2" t="s">
        <v>8</v>
      </c>
      <c r="L5" s="7" t="s">
        <v>148</v>
      </c>
      <c r="M5" s="2" t="s">
        <v>142</v>
      </c>
    </row>
    <row r="6" spans="1:13" x14ac:dyDescent="0.25">
      <c r="A6" s="3">
        <v>5</v>
      </c>
      <c r="B6" s="24" t="s">
        <v>20</v>
      </c>
      <c r="C6" s="25"/>
      <c r="D6" s="26" t="s">
        <v>20</v>
      </c>
      <c r="E6" s="33" t="s">
        <v>21</v>
      </c>
      <c r="F6" s="26" t="s">
        <v>278</v>
      </c>
      <c r="G6" s="33" t="s">
        <v>22</v>
      </c>
      <c r="H6" s="35" t="s">
        <v>285</v>
      </c>
      <c r="I6" s="38" t="s">
        <v>13</v>
      </c>
      <c r="J6" s="19"/>
      <c r="K6" s="2" t="s">
        <v>23</v>
      </c>
      <c r="L6" s="7" t="s">
        <v>149</v>
      </c>
      <c r="M6" s="2" t="s">
        <v>143</v>
      </c>
    </row>
    <row r="7" spans="1:13" x14ac:dyDescent="0.25">
      <c r="A7" s="3">
        <v>6</v>
      </c>
      <c r="B7" s="24" t="s">
        <v>24</v>
      </c>
      <c r="C7" s="25"/>
      <c r="D7" s="26" t="s">
        <v>24</v>
      </c>
      <c r="E7" s="33" t="s">
        <v>25</v>
      </c>
      <c r="F7" s="26" t="s">
        <v>25</v>
      </c>
      <c r="G7" s="33" t="s">
        <v>26</v>
      </c>
      <c r="H7" s="35" t="s">
        <v>285</v>
      </c>
      <c r="I7" s="38" t="s">
        <v>38</v>
      </c>
      <c r="J7" s="19"/>
      <c r="K7" s="2" t="s">
        <v>27</v>
      </c>
      <c r="L7" s="7" t="s">
        <v>150</v>
      </c>
      <c r="M7" s="2" t="s">
        <v>144</v>
      </c>
    </row>
    <row r="8" spans="1:13" x14ac:dyDescent="0.25">
      <c r="A8" s="3">
        <v>7</v>
      </c>
      <c r="B8" s="24" t="s">
        <v>28</v>
      </c>
      <c r="C8" s="25"/>
      <c r="D8" s="26" t="s">
        <v>5</v>
      </c>
      <c r="E8" s="33" t="s">
        <v>279</v>
      </c>
      <c r="F8" s="26" t="s">
        <v>65</v>
      </c>
      <c r="G8" s="33" t="s">
        <v>29</v>
      </c>
      <c r="H8" s="26" t="s">
        <v>6</v>
      </c>
      <c r="I8" s="38" t="s">
        <v>27</v>
      </c>
      <c r="J8" s="19"/>
      <c r="K8" s="2" t="s">
        <v>38</v>
      </c>
      <c r="L8" s="7" t="s">
        <v>151</v>
      </c>
      <c r="M8" s="2" t="s">
        <v>145</v>
      </c>
    </row>
    <row r="9" spans="1:13" x14ac:dyDescent="0.25">
      <c r="A9" s="3">
        <v>8</v>
      </c>
      <c r="B9" s="24" t="s">
        <v>5</v>
      </c>
      <c r="C9" s="25"/>
      <c r="D9" s="26" t="s">
        <v>5</v>
      </c>
      <c r="E9" s="33" t="s">
        <v>31</v>
      </c>
      <c r="F9" s="26" t="s">
        <v>30</v>
      </c>
      <c r="G9" s="33" t="s">
        <v>30</v>
      </c>
      <c r="H9" s="26" t="s">
        <v>30</v>
      </c>
      <c r="I9" s="38" t="s">
        <v>13</v>
      </c>
      <c r="J9" s="19"/>
      <c r="K9" s="2" t="s">
        <v>27</v>
      </c>
      <c r="L9" s="7" t="s">
        <v>152</v>
      </c>
      <c r="M9" s="2" t="s">
        <v>146</v>
      </c>
    </row>
    <row r="10" spans="1:13" x14ac:dyDescent="0.25">
      <c r="A10" s="3">
        <v>9</v>
      </c>
      <c r="B10" s="24" t="s">
        <v>32</v>
      </c>
      <c r="C10" s="25"/>
      <c r="D10" s="26" t="s">
        <v>33</v>
      </c>
      <c r="E10" s="33" t="s">
        <v>33</v>
      </c>
      <c r="F10" s="26" t="s">
        <v>33</v>
      </c>
      <c r="G10" s="33" t="s">
        <v>34</v>
      </c>
      <c r="H10" s="35" t="s">
        <v>285</v>
      </c>
      <c r="I10" s="38" t="s">
        <v>35</v>
      </c>
      <c r="J10" s="19"/>
      <c r="K10" s="2" t="s">
        <v>36</v>
      </c>
      <c r="L10" s="7" t="s">
        <v>153</v>
      </c>
      <c r="M10" s="2" t="s">
        <v>154</v>
      </c>
    </row>
    <row r="11" spans="1:13" x14ac:dyDescent="0.25">
      <c r="A11" s="3">
        <v>10</v>
      </c>
      <c r="B11" s="24" t="s">
        <v>24</v>
      </c>
      <c r="C11" s="25"/>
      <c r="D11" s="26" t="s">
        <v>24</v>
      </c>
      <c r="E11" s="33" t="s">
        <v>25</v>
      </c>
      <c r="F11" s="26" t="s">
        <v>25</v>
      </c>
      <c r="G11" s="33" t="s">
        <v>37</v>
      </c>
      <c r="H11" s="26" t="s">
        <v>30</v>
      </c>
      <c r="I11" s="38" t="s">
        <v>38</v>
      </c>
      <c r="J11" s="19"/>
      <c r="K11" s="2" t="s">
        <v>38</v>
      </c>
      <c r="L11" s="7" t="s">
        <v>155</v>
      </c>
      <c r="M11" s="2" t="s">
        <v>156</v>
      </c>
    </row>
    <row r="12" spans="1:13" x14ac:dyDescent="0.25">
      <c r="A12" s="3">
        <v>11</v>
      </c>
      <c r="B12" s="24" t="s">
        <v>5</v>
      </c>
      <c r="C12" s="25"/>
      <c r="D12" s="26" t="s">
        <v>5</v>
      </c>
      <c r="E12" s="33" t="s">
        <v>30</v>
      </c>
      <c r="F12" s="26" t="s">
        <v>30</v>
      </c>
      <c r="G12" s="33" t="s">
        <v>39</v>
      </c>
      <c r="H12" s="26" t="s">
        <v>30</v>
      </c>
      <c r="I12" s="38" t="s">
        <v>38</v>
      </c>
      <c r="J12" s="19"/>
      <c r="K12" s="2" t="s">
        <v>40</v>
      </c>
      <c r="L12" s="7" t="s">
        <v>157</v>
      </c>
      <c r="M12" s="2" t="s">
        <v>158</v>
      </c>
    </row>
    <row r="13" spans="1:13" x14ac:dyDescent="0.25">
      <c r="A13" s="3">
        <v>12</v>
      </c>
      <c r="B13" s="24" t="s">
        <v>41</v>
      </c>
      <c r="C13" s="25"/>
      <c r="D13" s="26" t="s">
        <v>267</v>
      </c>
      <c r="E13" s="33" t="s">
        <v>42</v>
      </c>
      <c r="F13" s="26" t="s">
        <v>5</v>
      </c>
      <c r="G13" s="33" t="s">
        <v>43</v>
      </c>
      <c r="H13" s="26" t="s">
        <v>5</v>
      </c>
      <c r="I13" s="38" t="s">
        <v>8</v>
      </c>
      <c r="J13" s="19"/>
      <c r="K13" s="2" t="s">
        <v>8</v>
      </c>
      <c r="L13" s="7" t="s">
        <v>236</v>
      </c>
      <c r="M13" s="2" t="s">
        <v>159</v>
      </c>
    </row>
    <row r="14" spans="1:13" x14ac:dyDescent="0.25">
      <c r="A14" s="3">
        <v>13</v>
      </c>
      <c r="B14" s="24" t="s">
        <v>16</v>
      </c>
      <c r="C14" s="25"/>
      <c r="D14" s="26" t="s">
        <v>5</v>
      </c>
      <c r="E14" s="33" t="s">
        <v>44</v>
      </c>
      <c r="F14" s="26" t="s">
        <v>44</v>
      </c>
      <c r="G14" s="33" t="s">
        <v>283</v>
      </c>
      <c r="H14" s="26" t="s">
        <v>65</v>
      </c>
      <c r="I14" s="38" t="s">
        <v>13</v>
      </c>
      <c r="J14" s="19"/>
      <c r="K14" s="2" t="s">
        <v>45</v>
      </c>
      <c r="L14" s="7" t="s">
        <v>160</v>
      </c>
      <c r="M14" s="2" t="s">
        <v>161</v>
      </c>
    </row>
    <row r="15" spans="1:13" x14ac:dyDescent="0.25">
      <c r="A15" s="3">
        <v>14</v>
      </c>
      <c r="B15" s="24" t="s">
        <v>24</v>
      </c>
      <c r="C15" s="25"/>
      <c r="D15" s="26" t="s">
        <v>24</v>
      </c>
      <c r="E15" s="33" t="s">
        <v>44</v>
      </c>
      <c r="F15" s="26" t="s">
        <v>44</v>
      </c>
      <c r="G15" s="33" t="s">
        <v>46</v>
      </c>
      <c r="H15" s="35" t="s">
        <v>285</v>
      </c>
      <c r="I15" s="38" t="s">
        <v>38</v>
      </c>
      <c r="J15" s="19"/>
      <c r="K15" s="2" t="s">
        <v>38</v>
      </c>
      <c r="L15" s="7" t="s">
        <v>238</v>
      </c>
      <c r="M15" s="7" t="s">
        <v>239</v>
      </c>
    </row>
    <row r="16" spans="1:13" x14ac:dyDescent="0.25">
      <c r="A16" s="3">
        <v>15</v>
      </c>
      <c r="B16" s="24" t="s">
        <v>179</v>
      </c>
      <c r="C16" s="25"/>
      <c r="D16" s="26" t="s">
        <v>179</v>
      </c>
      <c r="E16" s="33" t="s">
        <v>44</v>
      </c>
      <c r="F16" s="26" t="s">
        <v>44</v>
      </c>
      <c r="G16" s="33" t="s">
        <v>30</v>
      </c>
      <c r="H16" s="26" t="s">
        <v>30</v>
      </c>
      <c r="I16" s="38" t="s">
        <v>38</v>
      </c>
      <c r="J16" s="19"/>
      <c r="K16" s="2" t="s">
        <v>38</v>
      </c>
      <c r="L16" s="8" t="s">
        <v>237</v>
      </c>
      <c r="M16" s="2" t="s">
        <v>164</v>
      </c>
    </row>
    <row r="17" spans="1:13" x14ac:dyDescent="0.25">
      <c r="A17" s="3">
        <v>16</v>
      </c>
      <c r="B17" s="24" t="s">
        <v>47</v>
      </c>
      <c r="C17" s="25"/>
      <c r="D17" s="26" t="s">
        <v>5</v>
      </c>
      <c r="E17" s="33" t="s">
        <v>6</v>
      </c>
      <c r="F17" s="26" t="s">
        <v>6</v>
      </c>
      <c r="G17" s="33" t="s">
        <v>48</v>
      </c>
      <c r="H17" s="26" t="s">
        <v>6</v>
      </c>
      <c r="I17" s="38" t="s">
        <v>49</v>
      </c>
      <c r="J17" s="19"/>
      <c r="K17" s="2" t="s">
        <v>50</v>
      </c>
      <c r="L17" s="7" t="s">
        <v>165</v>
      </c>
      <c r="M17" s="2" t="s">
        <v>166</v>
      </c>
    </row>
    <row r="18" spans="1:13" x14ac:dyDescent="0.25">
      <c r="A18" s="3">
        <v>17</v>
      </c>
      <c r="B18" s="24" t="s">
        <v>51</v>
      </c>
      <c r="C18" s="25"/>
      <c r="D18" s="26" t="s">
        <v>245</v>
      </c>
      <c r="E18" s="33" t="s">
        <v>52</v>
      </c>
      <c r="F18" s="26" t="s">
        <v>30</v>
      </c>
      <c r="G18" s="33" t="s">
        <v>52</v>
      </c>
      <c r="H18" s="26" t="s">
        <v>30</v>
      </c>
      <c r="I18" s="38" t="s">
        <v>38</v>
      </c>
      <c r="J18" s="19"/>
      <c r="K18" s="2" t="s">
        <v>53</v>
      </c>
      <c r="L18" s="7" t="s">
        <v>167</v>
      </c>
      <c r="M18" s="2" t="s">
        <v>168</v>
      </c>
    </row>
    <row r="19" spans="1:13" x14ac:dyDescent="0.25">
      <c r="A19" s="3">
        <v>18</v>
      </c>
      <c r="B19" s="24" t="s">
        <v>5</v>
      </c>
      <c r="C19" s="25"/>
      <c r="D19" s="26" t="s">
        <v>5</v>
      </c>
      <c r="E19" s="33" t="s">
        <v>6</v>
      </c>
      <c r="F19" s="26" t="s">
        <v>6</v>
      </c>
      <c r="G19" s="33" t="s">
        <v>54</v>
      </c>
      <c r="H19" s="35" t="s">
        <v>285</v>
      </c>
      <c r="I19" s="38" t="s">
        <v>38</v>
      </c>
      <c r="J19" s="19"/>
      <c r="K19" s="2" t="s">
        <v>38</v>
      </c>
      <c r="L19" s="7" t="s">
        <v>223</v>
      </c>
      <c r="M19" s="2" t="s">
        <v>169</v>
      </c>
    </row>
    <row r="20" spans="1:13" x14ac:dyDescent="0.25">
      <c r="A20" s="3">
        <v>19</v>
      </c>
      <c r="B20" s="24" t="s">
        <v>5</v>
      </c>
      <c r="C20" s="25"/>
      <c r="D20" s="26" t="s">
        <v>5</v>
      </c>
      <c r="E20" s="33" t="s">
        <v>55</v>
      </c>
      <c r="F20" s="26" t="s">
        <v>6</v>
      </c>
      <c r="G20" s="33" t="s">
        <v>38</v>
      </c>
      <c r="H20" s="35" t="s">
        <v>38</v>
      </c>
      <c r="I20" s="38" t="s">
        <v>13</v>
      </c>
      <c r="J20" s="19"/>
      <c r="K20" s="2" t="s">
        <v>56</v>
      </c>
      <c r="L20" s="7" t="s">
        <v>171</v>
      </c>
      <c r="M20" s="2" t="s">
        <v>172</v>
      </c>
    </row>
    <row r="21" spans="1:13" x14ac:dyDescent="0.25">
      <c r="A21" s="3">
        <v>20</v>
      </c>
      <c r="B21" s="24" t="s">
        <v>5</v>
      </c>
      <c r="C21" s="25"/>
      <c r="D21" s="26" t="s">
        <v>5</v>
      </c>
      <c r="E21" s="33" t="s">
        <v>17</v>
      </c>
      <c r="F21" s="26" t="s">
        <v>5</v>
      </c>
      <c r="G21" s="33" t="s">
        <v>8</v>
      </c>
      <c r="H21" s="35" t="s">
        <v>285</v>
      </c>
      <c r="I21" s="38" t="s">
        <v>38</v>
      </c>
      <c r="J21" s="19"/>
      <c r="K21" s="2" t="s">
        <v>50</v>
      </c>
      <c r="L21" s="7" t="s">
        <v>173</v>
      </c>
      <c r="M21" s="2" t="s">
        <v>174</v>
      </c>
    </row>
    <row r="22" spans="1:13" x14ac:dyDescent="0.25">
      <c r="A22" s="3">
        <v>21</v>
      </c>
      <c r="B22" s="24" t="s">
        <v>57</v>
      </c>
      <c r="C22" s="25"/>
      <c r="D22" s="26" t="s">
        <v>30</v>
      </c>
      <c r="E22" s="33" t="s">
        <v>30</v>
      </c>
      <c r="F22" s="26" t="s">
        <v>30</v>
      </c>
      <c r="G22" s="33" t="s">
        <v>30</v>
      </c>
      <c r="H22" s="26" t="s">
        <v>30</v>
      </c>
      <c r="I22" s="38" t="s">
        <v>58</v>
      </c>
      <c r="J22" s="19"/>
      <c r="K22" s="2" t="s">
        <v>59</v>
      </c>
      <c r="L22" s="7" t="s">
        <v>175</v>
      </c>
      <c r="M22" s="2" t="s">
        <v>176</v>
      </c>
    </row>
    <row r="23" spans="1:13" x14ac:dyDescent="0.25">
      <c r="A23" s="3">
        <v>22</v>
      </c>
      <c r="B23" s="24" t="s">
        <v>24</v>
      </c>
      <c r="C23" s="25"/>
      <c r="D23" s="26" t="s">
        <v>24</v>
      </c>
      <c r="E23" s="33" t="s">
        <v>60</v>
      </c>
      <c r="F23" s="26" t="s">
        <v>60</v>
      </c>
      <c r="G23" s="33" t="s">
        <v>61</v>
      </c>
      <c r="H23" s="26" t="s">
        <v>246</v>
      </c>
      <c r="I23" s="38" t="s">
        <v>13</v>
      </c>
      <c r="J23" s="19"/>
      <c r="K23" s="2" t="s">
        <v>62</v>
      </c>
      <c r="L23" s="7" t="s">
        <v>177</v>
      </c>
      <c r="M23" s="2" t="s">
        <v>178</v>
      </c>
    </row>
    <row r="24" spans="1:13" x14ac:dyDescent="0.25">
      <c r="A24" s="3">
        <v>23</v>
      </c>
      <c r="B24" s="24" t="s">
        <v>24</v>
      </c>
      <c r="C24" s="25"/>
      <c r="D24" s="26" t="s">
        <v>24</v>
      </c>
      <c r="E24" s="33" t="s">
        <v>63</v>
      </c>
      <c r="F24" s="26" t="s">
        <v>30</v>
      </c>
      <c r="G24" s="33" t="s">
        <v>31</v>
      </c>
      <c r="H24" s="26" t="s">
        <v>30</v>
      </c>
      <c r="I24" s="38" t="s">
        <v>13</v>
      </c>
      <c r="J24" s="19"/>
      <c r="K24" s="2" t="s">
        <v>38</v>
      </c>
      <c r="L24" s="7" t="s">
        <v>162</v>
      </c>
      <c r="M24" s="2" t="s">
        <v>163</v>
      </c>
    </row>
    <row r="25" spans="1:13" x14ac:dyDescent="0.25">
      <c r="A25" s="3">
        <v>24</v>
      </c>
      <c r="B25" s="24" t="s">
        <v>24</v>
      </c>
      <c r="C25" s="25"/>
      <c r="D25" s="26" t="s">
        <v>24</v>
      </c>
      <c r="E25" s="33" t="s">
        <v>60</v>
      </c>
      <c r="F25" s="26" t="s">
        <v>60</v>
      </c>
      <c r="G25" s="33" t="s">
        <v>64</v>
      </c>
      <c r="H25" s="26" t="s">
        <v>246</v>
      </c>
      <c r="I25" s="38" t="s">
        <v>13</v>
      </c>
      <c r="J25" s="19"/>
      <c r="K25" s="2" t="s">
        <v>65</v>
      </c>
      <c r="L25" s="7" t="s">
        <v>177</v>
      </c>
      <c r="M25" s="2" t="s">
        <v>180</v>
      </c>
    </row>
    <row r="26" spans="1:13" x14ac:dyDescent="0.25">
      <c r="A26" s="3">
        <v>25</v>
      </c>
      <c r="B26" s="24" t="s">
        <v>66</v>
      </c>
      <c r="C26" s="25"/>
      <c r="D26" s="26" t="s">
        <v>267</v>
      </c>
      <c r="E26" s="33" t="s">
        <v>55</v>
      </c>
      <c r="F26" s="26" t="s">
        <v>6</v>
      </c>
      <c r="G26" s="33" t="s">
        <v>67</v>
      </c>
      <c r="H26" s="26" t="s">
        <v>6</v>
      </c>
      <c r="I26" s="38" t="s">
        <v>49</v>
      </c>
      <c r="J26" s="19"/>
      <c r="K26" s="2" t="s">
        <v>50</v>
      </c>
      <c r="L26" s="7" t="s">
        <v>181</v>
      </c>
      <c r="M26" s="2" t="s">
        <v>182</v>
      </c>
    </row>
    <row r="27" spans="1:13" x14ac:dyDescent="0.25">
      <c r="A27" s="3">
        <v>26</v>
      </c>
      <c r="B27" s="24" t="s">
        <v>68</v>
      </c>
      <c r="C27" s="25"/>
      <c r="D27" s="26" t="s">
        <v>5</v>
      </c>
      <c r="E27" s="33" t="s">
        <v>30</v>
      </c>
      <c r="F27" s="26" t="s">
        <v>30</v>
      </c>
      <c r="G27" s="33" t="s">
        <v>69</v>
      </c>
      <c r="H27" s="35" t="s">
        <v>285</v>
      </c>
      <c r="I27" s="38" t="s">
        <v>38</v>
      </c>
      <c r="J27" s="19"/>
      <c r="K27" s="2" t="s">
        <v>70</v>
      </c>
      <c r="L27" s="7" t="s">
        <v>240</v>
      </c>
      <c r="M27" s="2" t="s">
        <v>183</v>
      </c>
    </row>
    <row r="28" spans="1:13" x14ac:dyDescent="0.25">
      <c r="A28" s="3">
        <v>27</v>
      </c>
      <c r="B28" s="24" t="s">
        <v>5</v>
      </c>
      <c r="C28" s="25"/>
      <c r="D28" s="26" t="s">
        <v>5</v>
      </c>
      <c r="E28" s="33" t="s">
        <v>71</v>
      </c>
      <c r="F28" s="26" t="s">
        <v>280</v>
      </c>
      <c r="G28" s="33" t="s">
        <v>38</v>
      </c>
      <c r="H28" s="35" t="s">
        <v>38</v>
      </c>
      <c r="I28" s="38" t="s">
        <v>38</v>
      </c>
      <c r="J28" s="19"/>
      <c r="L28" s="9" t="s">
        <v>244</v>
      </c>
      <c r="M28" s="2" t="s">
        <v>184</v>
      </c>
    </row>
    <row r="29" spans="1:13" x14ac:dyDescent="0.25">
      <c r="A29" s="3">
        <v>28</v>
      </c>
      <c r="B29" s="24" t="s">
        <v>72</v>
      </c>
      <c r="C29" s="25"/>
      <c r="D29" s="26" t="s">
        <v>267</v>
      </c>
      <c r="E29" s="33" t="s">
        <v>73</v>
      </c>
      <c r="F29" s="26" t="s">
        <v>44</v>
      </c>
      <c r="G29" s="33" t="s">
        <v>74</v>
      </c>
      <c r="H29" s="26" t="s">
        <v>44</v>
      </c>
      <c r="I29" s="38" t="s">
        <v>13</v>
      </c>
      <c r="J29" s="19"/>
      <c r="K29" s="2" t="s">
        <v>75</v>
      </c>
      <c r="L29" s="7" t="s">
        <v>185</v>
      </c>
      <c r="M29" s="2" t="s">
        <v>186</v>
      </c>
    </row>
    <row r="30" spans="1:13" x14ac:dyDescent="0.25">
      <c r="A30" s="3">
        <v>29</v>
      </c>
      <c r="B30" s="24" t="s">
        <v>5</v>
      </c>
      <c r="C30" s="25"/>
      <c r="D30" s="26" t="s">
        <v>5</v>
      </c>
      <c r="E30" s="33" t="s">
        <v>76</v>
      </c>
      <c r="F30" s="26" t="s">
        <v>76</v>
      </c>
      <c r="G30" s="33" t="s">
        <v>76</v>
      </c>
      <c r="H30" s="26" t="s">
        <v>285</v>
      </c>
      <c r="I30" s="38" t="s">
        <v>38</v>
      </c>
      <c r="J30" s="19"/>
      <c r="K30" s="2" t="s">
        <v>77</v>
      </c>
      <c r="L30" s="7" t="s">
        <v>187</v>
      </c>
      <c r="M30" s="2" t="s">
        <v>188</v>
      </c>
    </row>
    <row r="31" spans="1:13" x14ac:dyDescent="0.25">
      <c r="A31" s="3">
        <v>30</v>
      </c>
      <c r="B31" s="24" t="s">
        <v>78</v>
      </c>
      <c r="C31" s="25"/>
      <c r="D31" s="26" t="s">
        <v>5</v>
      </c>
      <c r="E31" s="33" t="s">
        <v>79</v>
      </c>
      <c r="F31" s="26" t="s">
        <v>6</v>
      </c>
      <c r="G31" s="33" t="s">
        <v>80</v>
      </c>
      <c r="H31" s="26" t="s">
        <v>246</v>
      </c>
      <c r="I31" s="38" t="s">
        <v>13</v>
      </c>
      <c r="J31" s="19"/>
      <c r="K31" s="2" t="s">
        <v>81</v>
      </c>
      <c r="L31" s="7" t="s">
        <v>189</v>
      </c>
      <c r="M31" s="2" t="s">
        <v>190</v>
      </c>
    </row>
    <row r="32" spans="1:13" x14ac:dyDescent="0.25">
      <c r="A32" s="3">
        <v>31</v>
      </c>
      <c r="B32" s="24" t="s">
        <v>82</v>
      </c>
      <c r="C32" s="25"/>
      <c r="D32" s="26" t="s">
        <v>267</v>
      </c>
      <c r="E32" s="33" t="s">
        <v>83</v>
      </c>
      <c r="F32" s="26" t="s">
        <v>281</v>
      </c>
      <c r="G32" s="33" t="s">
        <v>27</v>
      </c>
      <c r="H32" s="26" t="s">
        <v>65</v>
      </c>
      <c r="I32" s="38" t="s">
        <v>38</v>
      </c>
      <c r="J32" s="19"/>
      <c r="K32" s="2" t="s">
        <v>84</v>
      </c>
      <c r="L32" s="7" t="s">
        <v>191</v>
      </c>
      <c r="M32" s="2" t="s">
        <v>192</v>
      </c>
    </row>
    <row r="33" spans="1:13" x14ac:dyDescent="0.25">
      <c r="A33" s="3">
        <v>32</v>
      </c>
      <c r="B33" s="24" t="s">
        <v>5</v>
      </c>
      <c r="C33" s="25"/>
      <c r="D33" s="26" t="s">
        <v>5</v>
      </c>
      <c r="E33" s="33" t="s">
        <v>85</v>
      </c>
      <c r="F33" s="26" t="s">
        <v>85</v>
      </c>
      <c r="G33" s="33" t="s">
        <v>38</v>
      </c>
      <c r="H33" s="35" t="s">
        <v>38</v>
      </c>
      <c r="I33" s="38" t="s">
        <v>13</v>
      </c>
      <c r="J33" s="19"/>
      <c r="K33" s="2" t="s">
        <v>86</v>
      </c>
      <c r="L33" s="7" t="s">
        <v>193</v>
      </c>
      <c r="M33" s="2" t="s">
        <v>194</v>
      </c>
    </row>
    <row r="34" spans="1:13" ht="48.75" customHeight="1" x14ac:dyDescent="0.25">
      <c r="A34" s="3">
        <v>33</v>
      </c>
      <c r="B34" s="24" t="s">
        <v>5</v>
      </c>
      <c r="C34" s="25"/>
      <c r="D34" s="26" t="s">
        <v>5</v>
      </c>
      <c r="E34" s="33" t="s">
        <v>55</v>
      </c>
      <c r="F34" s="26" t="s">
        <v>6</v>
      </c>
      <c r="G34" s="33" t="s">
        <v>87</v>
      </c>
      <c r="H34" s="35" t="s">
        <v>285</v>
      </c>
      <c r="I34" s="38" t="s">
        <v>88</v>
      </c>
      <c r="J34" s="19"/>
      <c r="K34" s="4" t="s">
        <v>89</v>
      </c>
      <c r="L34" s="10" t="s">
        <v>195</v>
      </c>
      <c r="M34" s="4" t="s">
        <v>196</v>
      </c>
    </row>
    <row r="35" spans="1:13" x14ac:dyDescent="0.25">
      <c r="A35" s="3">
        <v>34</v>
      </c>
      <c r="B35" s="24" t="s">
        <v>90</v>
      </c>
      <c r="C35" s="25"/>
      <c r="D35" s="26" t="s">
        <v>276</v>
      </c>
      <c r="E35" s="33" t="s">
        <v>91</v>
      </c>
      <c r="F35" s="26" t="s">
        <v>44</v>
      </c>
      <c r="G35" s="33" t="s">
        <v>74</v>
      </c>
      <c r="H35" s="26" t="s">
        <v>44</v>
      </c>
      <c r="I35" s="38" t="s">
        <v>38</v>
      </c>
      <c r="J35" s="19"/>
      <c r="K35" s="2" t="s">
        <v>92</v>
      </c>
      <c r="L35" s="7" t="s">
        <v>197</v>
      </c>
      <c r="M35" s="2" t="s">
        <v>198</v>
      </c>
    </row>
    <row r="36" spans="1:13" x14ac:dyDescent="0.25">
      <c r="A36" s="3">
        <v>35</v>
      </c>
      <c r="B36" s="24" t="s">
        <v>93</v>
      </c>
      <c r="C36" s="25"/>
      <c r="D36" s="26" t="s">
        <v>5</v>
      </c>
      <c r="E36" s="33" t="s">
        <v>94</v>
      </c>
      <c r="F36" s="26" t="s">
        <v>44</v>
      </c>
      <c r="G36" s="33" t="s">
        <v>95</v>
      </c>
      <c r="H36" s="35" t="s">
        <v>285</v>
      </c>
      <c r="I36" s="38" t="s">
        <v>96</v>
      </c>
      <c r="J36" s="19"/>
      <c r="K36" s="2" t="s">
        <v>38</v>
      </c>
      <c r="L36" s="7" t="s">
        <v>199</v>
      </c>
      <c r="M36" s="2" t="s">
        <v>200</v>
      </c>
    </row>
    <row r="37" spans="1:13" x14ac:dyDescent="0.25">
      <c r="A37" s="3">
        <v>36</v>
      </c>
      <c r="B37" s="24" t="s">
        <v>97</v>
      </c>
      <c r="C37" s="25"/>
      <c r="D37" s="26" t="s">
        <v>267</v>
      </c>
      <c r="E37" s="33" t="s">
        <v>97</v>
      </c>
      <c r="F37" s="26" t="s">
        <v>5</v>
      </c>
      <c r="G37" s="33" t="s">
        <v>98</v>
      </c>
      <c r="H37" s="26" t="s">
        <v>65</v>
      </c>
      <c r="I37" s="38" t="s">
        <v>99</v>
      </c>
      <c r="J37" s="19"/>
      <c r="K37" s="2" t="s">
        <v>27</v>
      </c>
      <c r="L37" s="7" t="s">
        <v>201</v>
      </c>
      <c r="M37" s="2" t="s">
        <v>202</v>
      </c>
    </row>
    <row r="38" spans="1:13" x14ac:dyDescent="0.25">
      <c r="A38" s="3">
        <v>37</v>
      </c>
      <c r="B38" s="24" t="s">
        <v>100</v>
      </c>
      <c r="C38" s="25"/>
      <c r="D38" s="26" t="s">
        <v>24</v>
      </c>
      <c r="E38" s="33" t="s">
        <v>101</v>
      </c>
      <c r="F38" s="26" t="s">
        <v>44</v>
      </c>
      <c r="G38" s="33" t="s">
        <v>74</v>
      </c>
      <c r="H38" s="26" t="s">
        <v>44</v>
      </c>
      <c r="I38" s="38" t="s">
        <v>8</v>
      </c>
      <c r="J38" s="19"/>
      <c r="K38" s="2" t="s">
        <v>38</v>
      </c>
      <c r="L38" s="7" t="s">
        <v>243</v>
      </c>
      <c r="M38" s="2" t="s">
        <v>203</v>
      </c>
    </row>
    <row r="39" spans="1:13" x14ac:dyDescent="0.25">
      <c r="A39" s="3">
        <v>38</v>
      </c>
      <c r="B39" s="24" t="s">
        <v>102</v>
      </c>
      <c r="C39" s="25"/>
      <c r="D39" s="26" t="s">
        <v>5</v>
      </c>
      <c r="E39" s="33" t="s">
        <v>103</v>
      </c>
      <c r="F39" s="26" t="s">
        <v>103</v>
      </c>
      <c r="G39" s="33" t="s">
        <v>103</v>
      </c>
      <c r="H39" s="35" t="s">
        <v>285</v>
      </c>
      <c r="I39" s="38" t="s">
        <v>38</v>
      </c>
      <c r="J39" s="19"/>
      <c r="K39" s="2" t="s">
        <v>104</v>
      </c>
      <c r="L39" s="7" t="s">
        <v>242</v>
      </c>
      <c r="M39" s="2" t="s">
        <v>204</v>
      </c>
    </row>
    <row r="40" spans="1:13" ht="30" x14ac:dyDescent="0.25">
      <c r="A40" s="3">
        <v>39</v>
      </c>
      <c r="B40" s="24" t="s">
        <v>105</v>
      </c>
      <c r="C40" s="25"/>
      <c r="D40" s="26" t="s">
        <v>5</v>
      </c>
      <c r="E40" s="33" t="s">
        <v>106</v>
      </c>
      <c r="F40" s="26" t="s">
        <v>44</v>
      </c>
      <c r="G40" s="33" t="s">
        <v>74</v>
      </c>
      <c r="H40" s="26" t="s">
        <v>44</v>
      </c>
      <c r="I40" s="38" t="s">
        <v>49</v>
      </c>
      <c r="J40" s="19"/>
      <c r="K40" s="5" t="s">
        <v>107</v>
      </c>
      <c r="L40" s="11" t="s">
        <v>205</v>
      </c>
      <c r="M40" s="5" t="s">
        <v>206</v>
      </c>
    </row>
    <row r="41" spans="1:13" x14ac:dyDescent="0.25">
      <c r="A41" s="3">
        <v>40</v>
      </c>
      <c r="B41" s="24" t="s">
        <v>24</v>
      </c>
      <c r="C41" s="25"/>
      <c r="D41" s="26" t="s">
        <v>24</v>
      </c>
      <c r="E41" s="33" t="s">
        <v>108</v>
      </c>
      <c r="F41" s="26" t="s">
        <v>25</v>
      </c>
      <c r="G41" s="33" t="s">
        <v>109</v>
      </c>
      <c r="H41" s="35" t="s">
        <v>285</v>
      </c>
      <c r="I41" s="38" t="s">
        <v>13</v>
      </c>
      <c r="J41" s="19"/>
      <c r="K41" s="2" t="s">
        <v>110</v>
      </c>
      <c r="L41" s="7" t="s">
        <v>207</v>
      </c>
      <c r="M41" s="2" t="s">
        <v>208</v>
      </c>
    </row>
    <row r="42" spans="1:13" x14ac:dyDescent="0.25">
      <c r="A42" s="3">
        <v>41</v>
      </c>
      <c r="B42" s="24" t="s">
        <v>111</v>
      </c>
      <c r="C42" s="25"/>
      <c r="D42" s="26" t="s">
        <v>276</v>
      </c>
      <c r="E42" s="33" t="s">
        <v>44</v>
      </c>
      <c r="F42" s="26" t="s">
        <v>44</v>
      </c>
      <c r="G42" s="33" t="s">
        <v>38</v>
      </c>
      <c r="H42" s="35" t="s">
        <v>38</v>
      </c>
      <c r="I42" s="38" t="s">
        <v>38</v>
      </c>
      <c r="J42" s="19"/>
      <c r="K42" s="2" t="s">
        <v>38</v>
      </c>
      <c r="L42" s="7" t="s">
        <v>209</v>
      </c>
      <c r="M42" s="2" t="s">
        <v>210</v>
      </c>
    </row>
    <row r="43" spans="1:13" ht="30" x14ac:dyDescent="0.25">
      <c r="A43" s="3">
        <v>42</v>
      </c>
      <c r="B43" s="27" t="s">
        <v>112</v>
      </c>
      <c r="C43" s="28"/>
      <c r="D43" s="29" t="s">
        <v>5</v>
      </c>
      <c r="E43" s="33" t="s">
        <v>113</v>
      </c>
      <c r="F43" s="26" t="s">
        <v>281</v>
      </c>
      <c r="G43" s="36" t="s">
        <v>114</v>
      </c>
      <c r="H43" s="37" t="s">
        <v>5</v>
      </c>
      <c r="I43" s="38" t="s">
        <v>8</v>
      </c>
      <c r="J43" s="19"/>
      <c r="K43" s="2" t="s">
        <v>115</v>
      </c>
      <c r="L43" s="7" t="s">
        <v>211</v>
      </c>
      <c r="M43" s="2" t="s">
        <v>212</v>
      </c>
    </row>
    <row r="44" spans="1:13" x14ac:dyDescent="0.25">
      <c r="A44" s="3">
        <v>43</v>
      </c>
      <c r="B44" s="24" t="s">
        <v>116</v>
      </c>
      <c r="C44" s="25"/>
      <c r="D44" s="26" t="s">
        <v>276</v>
      </c>
      <c r="E44" s="33" t="s">
        <v>117</v>
      </c>
      <c r="F44" s="26" t="s">
        <v>282</v>
      </c>
      <c r="G44" s="33" t="s">
        <v>118</v>
      </c>
      <c r="H44" s="35" t="s">
        <v>285</v>
      </c>
      <c r="I44" s="38" t="s">
        <v>38</v>
      </c>
      <c r="J44" s="19"/>
      <c r="K44" s="2" t="s">
        <v>119</v>
      </c>
      <c r="L44" s="7" t="s">
        <v>213</v>
      </c>
      <c r="M44" s="2" t="s">
        <v>214</v>
      </c>
    </row>
    <row r="45" spans="1:13" x14ac:dyDescent="0.25">
      <c r="A45" s="3">
        <v>44</v>
      </c>
      <c r="B45" s="24" t="s">
        <v>24</v>
      </c>
      <c r="C45" s="25"/>
      <c r="D45" s="26" t="s">
        <v>24</v>
      </c>
      <c r="E45" s="33" t="s">
        <v>25</v>
      </c>
      <c r="F45" s="26" t="s">
        <v>25</v>
      </c>
      <c r="G45" s="33" t="s">
        <v>120</v>
      </c>
      <c r="H45" s="26" t="s">
        <v>246</v>
      </c>
      <c r="I45" s="38" t="s">
        <v>13</v>
      </c>
      <c r="J45" s="19"/>
      <c r="K45" s="2" t="s">
        <v>38</v>
      </c>
      <c r="L45" s="7" t="s">
        <v>215</v>
      </c>
      <c r="M45" s="2" t="s">
        <v>216</v>
      </c>
    </row>
    <row r="46" spans="1:13" x14ac:dyDescent="0.25">
      <c r="A46" s="3">
        <v>45</v>
      </c>
      <c r="B46" s="24" t="s">
        <v>5</v>
      </c>
      <c r="C46" s="25"/>
      <c r="D46" s="26" t="s">
        <v>5</v>
      </c>
      <c r="E46" s="33" t="s">
        <v>44</v>
      </c>
      <c r="F46" s="26" t="s">
        <v>44</v>
      </c>
      <c r="G46" s="33" t="s">
        <v>38</v>
      </c>
      <c r="H46" s="35" t="s">
        <v>38</v>
      </c>
      <c r="I46" s="38" t="s">
        <v>13</v>
      </c>
      <c r="J46" s="19"/>
      <c r="K46" s="2" t="s">
        <v>38</v>
      </c>
      <c r="L46" s="7" t="s">
        <v>217</v>
      </c>
      <c r="M46" s="2" t="s">
        <v>218</v>
      </c>
    </row>
    <row r="47" spans="1:13" ht="30" x14ac:dyDescent="0.25">
      <c r="A47" s="3">
        <v>46</v>
      </c>
      <c r="B47" s="24" t="s">
        <v>5</v>
      </c>
      <c r="C47" s="25"/>
      <c r="D47" s="26" t="s">
        <v>5</v>
      </c>
      <c r="E47" s="33" t="s">
        <v>17</v>
      </c>
      <c r="F47" s="26" t="s">
        <v>5</v>
      </c>
      <c r="G47" s="33" t="s">
        <v>121</v>
      </c>
      <c r="H47" s="35" t="s">
        <v>285</v>
      </c>
      <c r="I47" s="38" t="s">
        <v>122</v>
      </c>
      <c r="J47" s="19"/>
      <c r="K47" s="5" t="s">
        <v>123</v>
      </c>
      <c r="L47" s="11" t="s">
        <v>219</v>
      </c>
      <c r="M47" s="5" t="s">
        <v>220</v>
      </c>
    </row>
    <row r="48" spans="1:13" x14ac:dyDescent="0.25">
      <c r="A48" s="3">
        <v>47</v>
      </c>
      <c r="B48" s="24" t="s">
        <v>124</v>
      </c>
      <c r="C48" s="25"/>
      <c r="D48" s="26" t="s">
        <v>5</v>
      </c>
      <c r="E48" s="15" t="s">
        <v>125</v>
      </c>
      <c r="F48" s="26" t="s">
        <v>5</v>
      </c>
      <c r="G48" s="33" t="s">
        <v>31</v>
      </c>
      <c r="H48" s="26" t="s">
        <v>30</v>
      </c>
      <c r="I48" s="38" t="s">
        <v>126</v>
      </c>
      <c r="J48" s="19"/>
      <c r="K48" s="2" t="s">
        <v>19</v>
      </c>
      <c r="L48" s="7" t="s">
        <v>221</v>
      </c>
      <c r="M48" s="2" t="s">
        <v>222</v>
      </c>
    </row>
    <row r="49" spans="1:13" x14ac:dyDescent="0.25">
      <c r="A49" s="3">
        <v>48</v>
      </c>
      <c r="B49" s="24" t="s">
        <v>127</v>
      </c>
      <c r="C49" s="25"/>
      <c r="D49" s="26" t="s">
        <v>5</v>
      </c>
      <c r="E49" s="33" t="s">
        <v>128</v>
      </c>
      <c r="F49" s="26" t="s">
        <v>6</v>
      </c>
      <c r="G49" s="33" t="s">
        <v>54</v>
      </c>
      <c r="H49" s="35" t="s">
        <v>285</v>
      </c>
      <c r="I49" s="38" t="s">
        <v>38</v>
      </c>
      <c r="J49" s="19"/>
      <c r="K49" s="2" t="s">
        <v>65</v>
      </c>
      <c r="L49" s="7" t="s">
        <v>223</v>
      </c>
      <c r="M49" s="2" t="s">
        <v>224</v>
      </c>
    </row>
    <row r="50" spans="1:13" x14ac:dyDescent="0.25">
      <c r="A50" s="3">
        <v>49</v>
      </c>
      <c r="B50" s="24" t="s">
        <v>129</v>
      </c>
      <c r="C50" s="25"/>
      <c r="D50" s="26" t="s">
        <v>245</v>
      </c>
      <c r="E50" s="33" t="s">
        <v>130</v>
      </c>
      <c r="F50" s="26" t="s">
        <v>130</v>
      </c>
      <c r="G50" s="33" t="s">
        <v>130</v>
      </c>
      <c r="H50" s="35" t="s">
        <v>285</v>
      </c>
      <c r="I50" s="38" t="s">
        <v>99</v>
      </c>
      <c r="J50" s="19"/>
      <c r="K50" s="2" t="s">
        <v>131</v>
      </c>
      <c r="L50" s="7" t="s">
        <v>226</v>
      </c>
      <c r="M50" s="2" t="s">
        <v>225</v>
      </c>
    </row>
    <row r="51" spans="1:13" x14ac:dyDescent="0.25">
      <c r="A51" s="3">
        <v>50</v>
      </c>
      <c r="B51" s="24" t="s">
        <v>5</v>
      </c>
      <c r="C51" s="25"/>
      <c r="D51" s="26" t="s">
        <v>5</v>
      </c>
      <c r="E51" s="33" t="s">
        <v>17</v>
      </c>
      <c r="F51" s="26" t="s">
        <v>5</v>
      </c>
      <c r="G51" s="33" t="s">
        <v>132</v>
      </c>
      <c r="H51" s="35" t="s">
        <v>285</v>
      </c>
      <c r="I51" s="38" t="s">
        <v>49</v>
      </c>
      <c r="J51" s="19"/>
      <c r="K51" s="2" t="s">
        <v>38</v>
      </c>
      <c r="L51" s="7" t="s">
        <v>227</v>
      </c>
      <c r="M51" s="2" t="s">
        <v>225</v>
      </c>
    </row>
    <row r="52" spans="1:13" x14ac:dyDescent="0.25">
      <c r="A52" s="3">
        <v>51</v>
      </c>
      <c r="B52" s="24" t="s">
        <v>133</v>
      </c>
      <c r="C52" s="25"/>
      <c r="D52" s="26" t="s">
        <v>267</v>
      </c>
      <c r="E52" s="33" t="s">
        <v>55</v>
      </c>
      <c r="F52" s="26" t="s">
        <v>6</v>
      </c>
      <c r="G52" s="33" t="s">
        <v>38</v>
      </c>
      <c r="H52" s="35" t="s">
        <v>38</v>
      </c>
      <c r="I52" s="38" t="s">
        <v>13</v>
      </c>
      <c r="J52" s="19"/>
      <c r="K52" s="2" t="s">
        <v>98</v>
      </c>
      <c r="L52" s="7" t="s">
        <v>228</v>
      </c>
      <c r="M52" s="2" t="s">
        <v>229</v>
      </c>
    </row>
    <row r="53" spans="1:13" x14ac:dyDescent="0.25">
      <c r="A53" s="3">
        <v>52</v>
      </c>
      <c r="B53" s="24" t="s">
        <v>134</v>
      </c>
      <c r="C53" s="25"/>
      <c r="D53" s="26" t="s">
        <v>24</v>
      </c>
      <c r="E53" s="33" t="s">
        <v>108</v>
      </c>
      <c r="F53" s="26" t="s">
        <v>25</v>
      </c>
      <c r="G53" s="33" t="s">
        <v>135</v>
      </c>
      <c r="H53" s="35" t="s">
        <v>285</v>
      </c>
      <c r="I53" s="38" t="s">
        <v>135</v>
      </c>
      <c r="J53" s="19"/>
      <c r="K53" s="2" t="s">
        <v>98</v>
      </c>
      <c r="L53" s="7" t="s">
        <v>241</v>
      </c>
      <c r="M53" s="2" t="s">
        <v>230</v>
      </c>
    </row>
    <row r="54" spans="1:13" x14ac:dyDescent="0.25">
      <c r="A54" s="3">
        <v>53</v>
      </c>
      <c r="B54" s="24" t="s">
        <v>16</v>
      </c>
      <c r="C54" s="25"/>
      <c r="D54" s="26" t="s">
        <v>5</v>
      </c>
      <c r="E54" s="15" t="s">
        <v>16</v>
      </c>
      <c r="F54" s="26" t="s">
        <v>5</v>
      </c>
      <c r="G54" s="33" t="s">
        <v>137</v>
      </c>
      <c r="H54" s="26" t="s">
        <v>65</v>
      </c>
      <c r="I54" s="38" t="s">
        <v>13</v>
      </c>
      <c r="J54" s="19"/>
      <c r="K54" s="2" t="s">
        <v>136</v>
      </c>
      <c r="L54" s="2" t="s">
        <v>231</v>
      </c>
      <c r="M54" s="2" t="s">
        <v>232</v>
      </c>
    </row>
    <row r="55" spans="1:13" ht="30" x14ac:dyDescent="0.25">
      <c r="A55" s="3">
        <v>54</v>
      </c>
      <c r="B55" s="24" t="s">
        <v>245</v>
      </c>
      <c r="C55" s="25"/>
      <c r="D55" s="26" t="s">
        <v>245</v>
      </c>
      <c r="E55" s="33" t="s">
        <v>85</v>
      </c>
      <c r="F55" s="26" t="s">
        <v>85</v>
      </c>
      <c r="G55" s="33" t="s">
        <v>246</v>
      </c>
      <c r="H55" s="26" t="s">
        <v>246</v>
      </c>
      <c r="I55" s="38" t="s">
        <v>13</v>
      </c>
      <c r="J55" s="19"/>
      <c r="K55" s="5" t="s">
        <v>247</v>
      </c>
      <c r="L55" s="2" t="s">
        <v>248</v>
      </c>
      <c r="M55" s="2" t="s">
        <v>233</v>
      </c>
    </row>
    <row r="56" spans="1:13" x14ac:dyDescent="0.25">
      <c r="A56" s="3">
        <v>55</v>
      </c>
      <c r="B56" s="24" t="s">
        <v>249</v>
      </c>
      <c r="C56" s="25"/>
      <c r="D56" s="26" t="s">
        <v>267</v>
      </c>
      <c r="E56" s="33" t="s">
        <v>250</v>
      </c>
      <c r="F56" s="26" t="s">
        <v>25</v>
      </c>
      <c r="G56" s="33" t="s">
        <v>251</v>
      </c>
      <c r="H56" s="26" t="s">
        <v>65</v>
      </c>
      <c r="I56" s="38" t="s">
        <v>38</v>
      </c>
      <c r="J56" s="19"/>
      <c r="K56" s="2" t="s">
        <v>38</v>
      </c>
      <c r="L56" s="2" t="s">
        <v>252</v>
      </c>
      <c r="M56" s="2" t="s">
        <v>253</v>
      </c>
    </row>
    <row r="57" spans="1:13" x14ac:dyDescent="0.25">
      <c r="A57" s="3">
        <v>56</v>
      </c>
      <c r="B57" s="24" t="s">
        <v>254</v>
      </c>
      <c r="C57" s="25"/>
      <c r="D57" s="26" t="s">
        <v>5</v>
      </c>
      <c r="E57" s="33" t="s">
        <v>255</v>
      </c>
      <c r="F57" s="26" t="s">
        <v>5</v>
      </c>
      <c r="G57" s="33" t="s">
        <v>256</v>
      </c>
      <c r="H57" s="26" t="s">
        <v>30</v>
      </c>
      <c r="I57" s="38" t="s">
        <v>38</v>
      </c>
      <c r="J57" s="19"/>
      <c r="K57" s="2" t="s">
        <v>257</v>
      </c>
      <c r="L57" s="2" t="s">
        <v>258</v>
      </c>
      <c r="M57" s="2" t="s">
        <v>259</v>
      </c>
    </row>
    <row r="58" spans="1:13" x14ac:dyDescent="0.25">
      <c r="A58" s="3">
        <v>57</v>
      </c>
      <c r="B58" s="24" t="s">
        <v>5</v>
      </c>
      <c r="C58" s="25"/>
      <c r="D58" s="26" t="s">
        <v>5</v>
      </c>
      <c r="E58" s="33" t="s">
        <v>17</v>
      </c>
      <c r="F58" s="26" t="s">
        <v>5</v>
      </c>
      <c r="G58" s="33" t="s">
        <v>260</v>
      </c>
      <c r="H58" s="35" t="s">
        <v>285</v>
      </c>
      <c r="I58" s="38" t="s">
        <v>38</v>
      </c>
      <c r="J58" s="19"/>
      <c r="K58" s="2" t="s">
        <v>65</v>
      </c>
      <c r="L58" s="2" t="s">
        <v>261</v>
      </c>
      <c r="M58" s="2" t="s">
        <v>262</v>
      </c>
    </row>
    <row r="59" spans="1:13" x14ac:dyDescent="0.25">
      <c r="A59" s="3">
        <v>58</v>
      </c>
      <c r="B59" s="24" t="s">
        <v>263</v>
      </c>
      <c r="C59" s="25"/>
      <c r="D59" s="26" t="s">
        <v>276</v>
      </c>
      <c r="E59" s="33" t="s">
        <v>106</v>
      </c>
      <c r="F59" s="26" t="s">
        <v>44</v>
      </c>
      <c r="G59" s="33" t="s">
        <v>264</v>
      </c>
      <c r="H59" s="26" t="s">
        <v>44</v>
      </c>
      <c r="I59" s="38" t="s">
        <v>38</v>
      </c>
      <c r="J59" s="19"/>
      <c r="K59" s="2" t="s">
        <v>38</v>
      </c>
      <c r="L59" s="2" t="s">
        <v>265</v>
      </c>
      <c r="M59" s="2" t="s">
        <v>266</v>
      </c>
    </row>
    <row r="60" spans="1:13" x14ac:dyDescent="0.25">
      <c r="A60" s="3">
        <v>59</v>
      </c>
      <c r="B60" s="24" t="s">
        <v>267</v>
      </c>
      <c r="C60" s="25"/>
      <c r="D60" s="26" t="s">
        <v>267</v>
      </c>
      <c r="E60" s="33" t="s">
        <v>37</v>
      </c>
      <c r="F60" s="26" t="s">
        <v>30</v>
      </c>
      <c r="G60" s="33" t="s">
        <v>268</v>
      </c>
      <c r="H60" s="26" t="s">
        <v>30</v>
      </c>
      <c r="I60" s="38" t="s">
        <v>38</v>
      </c>
      <c r="J60" s="19"/>
      <c r="K60" s="2" t="s">
        <v>38</v>
      </c>
      <c r="L60" s="2" t="s">
        <v>269</v>
      </c>
      <c r="M60" s="2" t="s">
        <v>270</v>
      </c>
    </row>
    <row r="61" spans="1:13" x14ac:dyDescent="0.25">
      <c r="A61" s="3">
        <v>60</v>
      </c>
      <c r="B61" s="24" t="s">
        <v>271</v>
      </c>
      <c r="C61" s="25"/>
      <c r="D61" s="26" t="s">
        <v>277</v>
      </c>
      <c r="E61" s="33" t="s">
        <v>6</v>
      </c>
      <c r="F61" s="26" t="s">
        <v>6</v>
      </c>
      <c r="G61" s="33" t="s">
        <v>272</v>
      </c>
      <c r="H61" s="26" t="s">
        <v>6</v>
      </c>
      <c r="I61" s="38" t="s">
        <v>49</v>
      </c>
      <c r="J61" s="19"/>
      <c r="K61" s="2" t="s">
        <v>273</v>
      </c>
      <c r="L61" s="2" t="s">
        <v>274</v>
      </c>
      <c r="M61" s="2" t="s">
        <v>275</v>
      </c>
    </row>
    <row r="62" spans="1:13" x14ac:dyDescent="0.25">
      <c r="A62" s="3">
        <v>61</v>
      </c>
      <c r="B62" s="24" t="s">
        <v>286</v>
      </c>
      <c r="C62" s="25"/>
      <c r="D62" s="26" t="s">
        <v>5</v>
      </c>
      <c r="E62" s="33" t="s">
        <v>44</v>
      </c>
      <c r="F62" s="26" t="s">
        <v>44</v>
      </c>
      <c r="G62" s="33" t="s">
        <v>26</v>
      </c>
      <c r="H62" s="26" t="s">
        <v>288</v>
      </c>
      <c r="I62" s="38" t="s">
        <v>96</v>
      </c>
      <c r="J62" s="19"/>
      <c r="K62" s="40" t="s">
        <v>65</v>
      </c>
      <c r="L62" s="40" t="s">
        <v>290</v>
      </c>
      <c r="M62" s="40" t="s">
        <v>291</v>
      </c>
    </row>
    <row r="63" spans="1:13" x14ac:dyDescent="0.25">
      <c r="A63" s="3">
        <v>62</v>
      </c>
      <c r="B63" s="24" t="s">
        <v>287</v>
      </c>
      <c r="C63" s="25"/>
      <c r="D63" s="26" t="s">
        <v>5</v>
      </c>
      <c r="E63" s="33" t="s">
        <v>108</v>
      </c>
      <c r="F63" s="26" t="s">
        <v>25</v>
      </c>
      <c r="G63" s="33" t="s">
        <v>289</v>
      </c>
      <c r="H63" s="26" t="s">
        <v>288</v>
      </c>
      <c r="I63" s="38" t="s">
        <v>38</v>
      </c>
      <c r="J63" s="19"/>
      <c r="K63" s="40" t="s">
        <v>38</v>
      </c>
      <c r="L63" s="40" t="s">
        <v>292</v>
      </c>
      <c r="M63" s="40" t="s">
        <v>293</v>
      </c>
    </row>
    <row r="64" spans="1:13" x14ac:dyDescent="0.25">
      <c r="B64" s="24"/>
      <c r="C64" s="25"/>
      <c r="D64" s="26"/>
      <c r="E64" s="33"/>
      <c r="F64" s="26"/>
      <c r="G64" s="33"/>
      <c r="H64" s="26"/>
      <c r="I64" s="38"/>
      <c r="J64" s="19"/>
      <c r="K64" s="2"/>
      <c r="L64" s="2"/>
      <c r="M64" s="2"/>
    </row>
    <row r="65" spans="2:10" x14ac:dyDescent="0.25">
      <c r="B65" s="30"/>
      <c r="C65" s="18">
        <f>COUNTIF(D2:D63,"ACCPAC")</f>
        <v>31</v>
      </c>
      <c r="D65" s="26" t="s">
        <v>5</v>
      </c>
      <c r="E65" s="34">
        <f>COUNTIF(F2:F63,"ACCPAC")</f>
        <v>11</v>
      </c>
      <c r="F65" s="16" t="s">
        <v>5</v>
      </c>
      <c r="G65" s="34">
        <f>COUNTIF(H2:H63,"ACCPAC")</f>
        <v>2</v>
      </c>
      <c r="H65" s="16" t="s">
        <v>5</v>
      </c>
      <c r="I65" s="34">
        <f>COUNTIF(I2:I63,"AIMS")</f>
        <v>18</v>
      </c>
      <c r="J65" s="35" t="s">
        <v>13</v>
      </c>
    </row>
    <row r="66" spans="2:10" x14ac:dyDescent="0.25">
      <c r="B66" s="30"/>
      <c r="C66" s="18">
        <f>COUNTIF(D2:D63,"Quickbooks Pro")</f>
        <v>5</v>
      </c>
      <c r="D66" s="26" t="s">
        <v>276</v>
      </c>
      <c r="E66" s="34">
        <f>COUNTIF(F2:F63,"Ceridian")</f>
        <v>10</v>
      </c>
      <c r="F66" s="16" t="s">
        <v>6</v>
      </c>
      <c r="G66" s="34">
        <f>COUNTIF(H2:H63,"Ceridian")</f>
        <v>4</v>
      </c>
      <c r="H66" s="16" t="s">
        <v>6</v>
      </c>
      <c r="I66" s="34">
        <f>COUNTIF(I2:I63,"CIMS")</f>
        <v>2</v>
      </c>
      <c r="J66" s="35" t="s">
        <v>99</v>
      </c>
    </row>
    <row r="67" spans="2:10" x14ac:dyDescent="0.25">
      <c r="B67" s="30"/>
      <c r="C67" s="18">
        <f>COUNTIF(D1:D63,"Simply")</f>
        <v>8</v>
      </c>
      <c r="D67" s="26" t="s">
        <v>267</v>
      </c>
      <c r="E67" s="34">
        <f>COUNTIF(F1:F63,"ADP")</f>
        <v>12</v>
      </c>
      <c r="F67" s="16" t="s">
        <v>44</v>
      </c>
      <c r="G67" s="34">
        <f>COUNTIF(H1:H63,"ADP")</f>
        <v>5</v>
      </c>
      <c r="H67" s="16" t="s">
        <v>44</v>
      </c>
      <c r="I67" s="34">
        <f>COUNTIF(I1:I63,"CIMS &amp; AIMS")</f>
        <v>1</v>
      </c>
      <c r="J67" s="35" t="s">
        <v>122</v>
      </c>
    </row>
    <row r="68" spans="2:10" x14ac:dyDescent="0.25">
      <c r="B68" s="30"/>
      <c r="C68" s="18">
        <f>COUNTIF(D2:D63,"Adagio")</f>
        <v>10</v>
      </c>
      <c r="D68" s="26" t="s">
        <v>24</v>
      </c>
      <c r="E68" s="34">
        <f>COUNTIF(F2:F63,"Paydirt")</f>
        <v>7</v>
      </c>
      <c r="F68" s="16" t="s">
        <v>25</v>
      </c>
      <c r="G68" s="34">
        <f>COUNTIF(H2:H63,"ComVida")</f>
        <v>11</v>
      </c>
      <c r="H68" s="16" t="s">
        <v>30</v>
      </c>
      <c r="I68" s="34">
        <f>COUNTIF(I2:I63,"none")</f>
        <v>23</v>
      </c>
      <c r="J68" s="35" t="s">
        <v>38</v>
      </c>
    </row>
    <row r="69" spans="2:10" x14ac:dyDescent="0.25">
      <c r="B69" s="30"/>
      <c r="C69" s="18">
        <f>COUNTIF(D2:D63,"Great Plains")</f>
        <v>3</v>
      </c>
      <c r="D69" s="26" t="s">
        <v>245</v>
      </c>
      <c r="E69" s="34">
        <f>COUNTIF(F2:F63,"Inclusion by IBEX")</f>
        <v>1</v>
      </c>
      <c r="F69" s="16" t="s">
        <v>103</v>
      </c>
      <c r="G69" s="34">
        <f>COUNTIF(H2:H63,"Excel")</f>
        <v>5</v>
      </c>
      <c r="H69" s="16" t="s">
        <v>65</v>
      </c>
      <c r="I69" s="34">
        <f>COUNTIF(I2:I63,"sharevision ")</f>
        <v>6</v>
      </c>
      <c r="J69" s="35" t="s">
        <v>49</v>
      </c>
    </row>
    <row r="70" spans="2:10" x14ac:dyDescent="0.25">
      <c r="B70" s="30"/>
      <c r="C70" s="18">
        <f>COUNTIF(D2:D63,"ComVida")</f>
        <v>1</v>
      </c>
      <c r="D70" s="26" t="s">
        <v>30</v>
      </c>
      <c r="E70" s="34">
        <f>COUNTIF(F2:F63,"ComVida")</f>
        <v>8</v>
      </c>
      <c r="F70" s="16" t="s">
        <v>30</v>
      </c>
      <c r="G70" s="34">
        <f>COUNTIF(H2:H63,"TriCarm")</f>
        <v>6</v>
      </c>
      <c r="H70" s="16" t="s">
        <v>246</v>
      </c>
      <c r="I70" s="34">
        <f>COUNTIF(I2:I63,"ACCESS")</f>
        <v>5</v>
      </c>
      <c r="J70" s="35" t="s">
        <v>8</v>
      </c>
    </row>
    <row r="71" spans="2:10" x14ac:dyDescent="0.25">
      <c r="B71" s="30"/>
      <c r="C71" s="18">
        <f>COUNTIF(D2:D63,"People Soft ")</f>
        <v>1</v>
      </c>
      <c r="D71" s="26" t="s">
        <v>33</v>
      </c>
      <c r="E71" s="34">
        <f>COUNTIF(F4:F63,"People Soft ")</f>
        <v>1</v>
      </c>
      <c r="F71" s="16" t="s">
        <v>33</v>
      </c>
      <c r="G71" s="34">
        <f>COUNTIF(H2:H63,"none")</f>
        <v>6</v>
      </c>
      <c r="H71" s="16" t="s">
        <v>38</v>
      </c>
      <c r="I71" s="34">
        <f>COUNTIF(I2:I63,"Excel ")</f>
        <v>1</v>
      </c>
      <c r="J71" s="35" t="s">
        <v>27</v>
      </c>
    </row>
    <row r="72" spans="2:10" x14ac:dyDescent="0.25">
      <c r="B72" s="30"/>
      <c r="C72" s="18">
        <f>COUNTIF(D2:D63,"Business Vision")</f>
        <v>1</v>
      </c>
      <c r="D72" s="26" t="s">
        <v>179</v>
      </c>
      <c r="E72" s="34">
        <f>COUNTIF(F2:F63,"CanPay")</f>
        <v>1</v>
      </c>
      <c r="F72" s="16" t="s">
        <v>278</v>
      </c>
      <c r="G72" s="34">
        <f>COUNTIF(H2:H63,"Other")</f>
        <v>23</v>
      </c>
      <c r="H72" s="16" t="s">
        <v>284</v>
      </c>
      <c r="I72" s="34">
        <f>COUNTIF(I2:I63,"ISIS")</f>
        <v>1</v>
      </c>
      <c r="J72" s="35" t="s">
        <v>35</v>
      </c>
    </row>
    <row r="73" spans="2:10" x14ac:dyDescent="0.25">
      <c r="B73" s="30"/>
      <c r="C73" s="18">
        <f>COUNTIF(D2:D63,"Connected ")</f>
        <v>1</v>
      </c>
      <c r="D73" s="26" t="s">
        <v>277</v>
      </c>
      <c r="E73" s="34">
        <f>COUNTIF(F2:F63,"Dejardins")</f>
        <v>2</v>
      </c>
      <c r="F73" s="16" t="s">
        <v>60</v>
      </c>
      <c r="I73" s="34">
        <f>COUNTIF(I2:I63,"MS Word Templates ")</f>
        <v>1</v>
      </c>
      <c r="J73" s="35" t="s">
        <v>126</v>
      </c>
    </row>
    <row r="74" spans="2:10" x14ac:dyDescent="0.25">
      <c r="B74" s="30"/>
      <c r="C74" s="18">
        <f>COUNTIF(D2:D63,"Samco")</f>
        <v>1</v>
      </c>
      <c r="D74" s="26" t="s">
        <v>20</v>
      </c>
      <c r="E74" s="34">
        <f>COUNTIF(F2:F63,"Excel")</f>
        <v>1</v>
      </c>
      <c r="F74" s="16" t="s">
        <v>65</v>
      </c>
      <c r="G74" s="17"/>
      <c r="H74" s="19"/>
      <c r="I74" s="34">
        <f>COUNTIF(I2:I63,"ComVIda")</f>
        <v>1</v>
      </c>
      <c r="J74" s="35" t="s">
        <v>58</v>
      </c>
    </row>
    <row r="75" spans="2:10" x14ac:dyDescent="0.25">
      <c r="B75" s="30"/>
      <c r="C75" s="18"/>
      <c r="D75" s="31"/>
      <c r="E75" s="34">
        <f>COUNTIF(F2:F63,"Payworks")</f>
        <v>1</v>
      </c>
      <c r="F75" s="16" t="s">
        <v>280</v>
      </c>
      <c r="G75" s="17"/>
      <c r="H75" s="19"/>
      <c r="I75" s="39">
        <f>COUNTIF(I2:I63,"Microsoft Dynamics CRM")</f>
        <v>1</v>
      </c>
      <c r="J75" s="35" t="s">
        <v>88</v>
      </c>
    </row>
    <row r="76" spans="2:10" x14ac:dyDescent="0.25">
      <c r="B76" s="30"/>
      <c r="C76" s="18"/>
      <c r="D76" s="31"/>
      <c r="E76" s="34">
        <f>COUNTIF(F2:F63,"HRT")</f>
        <v>1</v>
      </c>
      <c r="F76" s="16" t="s">
        <v>76</v>
      </c>
      <c r="G76" s="17"/>
      <c r="H76" s="19"/>
      <c r="I76" s="39">
        <f>COUNTIF(I2:I63,"NucleusLabs ")</f>
        <v>2</v>
      </c>
      <c r="J76" s="35" t="s">
        <v>96</v>
      </c>
    </row>
    <row r="77" spans="2:10" x14ac:dyDescent="0.25">
      <c r="B77" s="30"/>
      <c r="C77" s="32"/>
      <c r="D77" s="31"/>
      <c r="E77" s="34">
        <f>COUNTIF(F2:F63,"EasyPay")</f>
        <v>2</v>
      </c>
      <c r="F77" s="16" t="s">
        <v>281</v>
      </c>
      <c r="G77" s="34"/>
      <c r="H77" s="16"/>
      <c r="I77" s="17"/>
      <c r="J77" s="19"/>
    </row>
    <row r="78" spans="2:10" x14ac:dyDescent="0.25">
      <c r="B78" s="30"/>
      <c r="C78" s="32"/>
      <c r="D78" s="31"/>
      <c r="E78" s="34">
        <f>COUNTIF(F2:F63,"Avanti")</f>
        <v>2</v>
      </c>
      <c r="F78" s="16" t="s">
        <v>85</v>
      </c>
      <c r="G78" s="34"/>
      <c r="H78" s="16"/>
      <c r="I78" s="17"/>
      <c r="J78" s="19"/>
    </row>
    <row r="79" spans="2:10" x14ac:dyDescent="0.25">
      <c r="B79" s="17"/>
      <c r="C79" s="20"/>
      <c r="D79" s="19"/>
      <c r="E79" s="34">
        <f>COUNTIF(F2:F63,"Nethris")</f>
        <v>1</v>
      </c>
      <c r="F79" s="16" t="s">
        <v>282</v>
      </c>
      <c r="G79" s="34"/>
      <c r="H79" s="16"/>
      <c r="I79" s="17"/>
      <c r="J79" s="19"/>
    </row>
    <row r="80" spans="2:10" x14ac:dyDescent="0.25">
      <c r="B80" s="17"/>
      <c r="C80" s="20"/>
      <c r="D80" s="19"/>
      <c r="E80" s="34">
        <f>COUNTIF(F2:F63,"HR Quadrant")</f>
        <v>1</v>
      </c>
      <c r="F80" s="16" t="s">
        <v>130</v>
      </c>
      <c r="G80" s="17"/>
      <c r="H80" s="19"/>
      <c r="I80" s="17"/>
      <c r="J80" s="19"/>
    </row>
    <row r="81" spans="2:10" x14ac:dyDescent="0.25">
      <c r="B81" s="17"/>
      <c r="C81" s="20"/>
      <c r="D81" s="19"/>
      <c r="E81" s="17"/>
      <c r="F81" s="19"/>
      <c r="G81" s="17"/>
      <c r="H81" s="19"/>
      <c r="I81" s="17"/>
      <c r="J81" s="19"/>
    </row>
    <row r="82" spans="2:10" x14ac:dyDescent="0.25">
      <c r="B82" s="17"/>
      <c r="C82" s="20">
        <f>SUM(C65:C81)</f>
        <v>62</v>
      </c>
      <c r="D82" s="19"/>
      <c r="E82" s="17">
        <f>SUM(E65:E81)</f>
        <v>62</v>
      </c>
      <c r="F82" s="19"/>
      <c r="G82" s="17">
        <f>SUM(G65:G81)</f>
        <v>62</v>
      </c>
      <c r="H82" s="19"/>
      <c r="I82" s="17">
        <f>SUM(I65:I81)</f>
        <v>62</v>
      </c>
      <c r="J82" s="19"/>
    </row>
    <row r="83" spans="2:10" x14ac:dyDescent="0.25">
      <c r="B83" s="17"/>
      <c r="C83" s="20"/>
      <c r="D83" s="19"/>
      <c r="E83" s="17"/>
      <c r="F83" s="19"/>
      <c r="G83" s="17"/>
      <c r="H83" s="19"/>
      <c r="I83" s="17"/>
      <c r="J83" s="19"/>
    </row>
    <row r="84" spans="2:10" x14ac:dyDescent="0.25">
      <c r="B84" s="21"/>
      <c r="C84" s="22"/>
      <c r="D84" s="23"/>
      <c r="E84" s="21"/>
      <c r="F84" s="23"/>
      <c r="G84" s="21"/>
      <c r="H84" s="23"/>
      <c r="I84" s="21"/>
      <c r="J84" s="23"/>
    </row>
  </sheetData>
  <pageMargins left="0" right="0" top="0.25" bottom="0.25" header="0.3" footer="0.3"/>
  <pageSetup paperSize="5" scale="4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Papineau</dc:creator>
  <cp:lastModifiedBy>April Papineau</cp:lastModifiedBy>
  <cp:lastPrinted>2014-10-19T19:06:59Z</cp:lastPrinted>
  <dcterms:created xsi:type="dcterms:W3CDTF">2014-10-07T15:32:13Z</dcterms:created>
  <dcterms:modified xsi:type="dcterms:W3CDTF">2014-10-27T13:46:41Z</dcterms:modified>
</cp:coreProperties>
</file>