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90" windowWidth="20730" windowHeight="11460" activeTab="2"/>
  </bookViews>
  <sheets>
    <sheet name="Activity Fee" sheetId="1" r:id="rId1"/>
    <sheet name="Support Fee" sheetId="4" r:id="rId2"/>
    <sheet name="Position Rate" sheetId="3" r:id="rId3"/>
    <sheet name="User Guide" sheetId="5" r:id="rId4"/>
  </sheets>
  <calcPr calcId="145621"/>
</workbook>
</file>

<file path=xl/calcChain.xml><?xml version="1.0" encoding="utf-8"?>
<calcChain xmlns="http://schemas.openxmlformats.org/spreadsheetml/2006/main">
  <c r="L23" i="4" l="1"/>
  <c r="L24" i="4"/>
  <c r="L25" i="4"/>
  <c r="L26" i="4"/>
  <c r="L27" i="4"/>
  <c r="L28" i="4"/>
  <c r="L29" i="4"/>
  <c r="L30" i="4"/>
  <c r="L31" i="4"/>
  <c r="L32" i="4"/>
  <c r="J12" i="4" l="1"/>
  <c r="B4" i="4"/>
  <c r="B3" i="4"/>
  <c r="B2" i="4"/>
  <c r="B1" i="3"/>
  <c r="F11" i="4" l="1"/>
  <c r="F12" i="4"/>
  <c r="F13" i="4"/>
  <c r="F14" i="4"/>
  <c r="F15" i="4"/>
  <c r="F16" i="4"/>
  <c r="F17" i="4"/>
  <c r="F10" i="4"/>
  <c r="I10" i="4" s="1"/>
  <c r="J11" i="4"/>
  <c r="J13" i="4"/>
  <c r="J14" i="4"/>
  <c r="J15" i="4"/>
  <c r="J16" i="4"/>
  <c r="J17" i="4"/>
  <c r="J10" i="4"/>
  <c r="C19" i="1"/>
  <c r="D19" i="1"/>
  <c r="E19" i="1"/>
  <c r="B19" i="1"/>
  <c r="L22" i="4"/>
  <c r="E17" i="4"/>
  <c r="E16" i="4"/>
  <c r="E15" i="4"/>
  <c r="E14" i="4"/>
  <c r="E13" i="4"/>
  <c r="E12" i="4"/>
  <c r="E11" i="4"/>
  <c r="E10" i="4"/>
  <c r="I14" i="4" l="1"/>
  <c r="K14" i="4" s="1"/>
  <c r="L14" i="4" s="1"/>
  <c r="I12" i="4"/>
  <c r="K12" i="4" s="1"/>
  <c r="I16" i="4"/>
  <c r="K16" i="4" s="1"/>
  <c r="L16" i="4" s="1"/>
  <c r="I15" i="4"/>
  <c r="K15" i="4" s="1"/>
  <c r="L15" i="4" s="1"/>
  <c r="I13" i="4"/>
  <c r="K13" i="4" s="1"/>
  <c r="L13" i="4" s="1"/>
  <c r="I17" i="4"/>
  <c r="I11" i="4"/>
  <c r="K11" i="4" s="1"/>
  <c r="K10" i="4"/>
  <c r="K17" i="4" l="1"/>
  <c r="L17" i="4" s="1"/>
  <c r="L12" i="4"/>
  <c r="L11" i="4"/>
  <c r="L10" i="4"/>
  <c r="L19" i="4" l="1"/>
  <c r="L34" i="4" s="1"/>
  <c r="L36" i="4" s="1"/>
  <c r="L38" i="4" l="1"/>
  <c r="L40" i="4" s="1"/>
  <c r="E23" i="1" l="1"/>
  <c r="E25" i="1" s="1"/>
  <c r="B23" i="1"/>
  <c r="B25" i="1" s="1"/>
  <c r="C23" i="1"/>
  <c r="C25" i="1" s="1"/>
  <c r="D23" i="1"/>
  <c r="D25" i="1" s="1"/>
</calcChain>
</file>

<file path=xl/sharedStrings.xml><?xml version="1.0" encoding="utf-8"?>
<sst xmlns="http://schemas.openxmlformats.org/spreadsheetml/2006/main" count="125" uniqueCount="101">
  <si>
    <t>Agency Name:</t>
  </si>
  <si>
    <t>Budget Year:</t>
  </si>
  <si>
    <t>Location:</t>
  </si>
  <si>
    <t>Instructor Name:</t>
  </si>
  <si>
    <t>Minimum No. of Participant</t>
  </si>
  <si>
    <t>Fee/class (for reference only)</t>
  </si>
  <si>
    <t>No. of Hours per class</t>
  </si>
  <si>
    <t>Material fee per class</t>
  </si>
  <si>
    <t>Course Name:</t>
  </si>
  <si>
    <t>Start Date:</t>
  </si>
  <si>
    <t>No. of class:</t>
  </si>
  <si>
    <t>Teacher's Fee per Hour</t>
  </si>
  <si>
    <t>Course Fee per participant</t>
  </si>
  <si>
    <t>Total Cost per Course</t>
  </si>
  <si>
    <t>Note:</t>
  </si>
  <si>
    <t>Central Admin %</t>
  </si>
  <si>
    <t>Yoga</t>
  </si>
  <si>
    <t>Dance</t>
  </si>
  <si>
    <t>Painting</t>
  </si>
  <si>
    <t>Cooking</t>
  </si>
  <si>
    <t>Frances</t>
  </si>
  <si>
    <t>Betty</t>
  </si>
  <si>
    <t>Akiko</t>
  </si>
  <si>
    <t>Sammy</t>
  </si>
  <si>
    <t>Location Supplies Cost</t>
  </si>
  <si>
    <t>Compensation:</t>
  </si>
  <si>
    <t>Benefit %</t>
  </si>
  <si>
    <t>Position Name</t>
  </si>
  <si>
    <t>Full Time/ Part Time</t>
  </si>
  <si>
    <t>Part Time Vacation Accrual %</t>
  </si>
  <si>
    <t>Hourly Rate</t>
  </si>
  <si>
    <t>Salary  $</t>
  </si>
  <si>
    <t>Full Time</t>
  </si>
  <si>
    <t>Part Time</t>
  </si>
  <si>
    <t>Benefit $</t>
  </si>
  <si>
    <t>Other Expenses:</t>
  </si>
  <si>
    <t>Unit</t>
  </si>
  <si>
    <t>No. of Unit</t>
  </si>
  <si>
    <t>Unit Cost $</t>
  </si>
  <si>
    <t>Day</t>
  </si>
  <si>
    <t>Program Transportation</t>
  </si>
  <si>
    <t>Month</t>
  </si>
  <si>
    <t>Social Recreation</t>
  </si>
  <si>
    <t>Hour</t>
  </si>
  <si>
    <t>Personal Support Staff</t>
  </si>
  <si>
    <t>Staff</t>
  </si>
  <si>
    <t>Food</t>
  </si>
  <si>
    <t>Trip</t>
  </si>
  <si>
    <t>Program Supplies</t>
  </si>
  <si>
    <t>Rate</t>
  </si>
  <si>
    <t>Support Fee Worksheet</t>
  </si>
  <si>
    <t>No. of Days:</t>
  </si>
  <si>
    <t>Support Ratio:    1 : ?</t>
  </si>
  <si>
    <t>Total Expenses before Program Admin:</t>
  </si>
  <si>
    <t>Program Admin:</t>
  </si>
  <si>
    <t>Quality Assurance &amp; Risk Management:</t>
  </si>
  <si>
    <t>Central Admin:</t>
  </si>
  <si>
    <t>Total Support Fee:</t>
  </si>
  <si>
    <t>Activity Fee Worksheet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</si>
  <si>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</si>
  <si>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</si>
  <si>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</si>
  <si>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</si>
  <si>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</si>
  <si>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</si>
  <si>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</si>
  <si>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</si>
  <si>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</si>
  <si>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</si>
  <si>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</si>
  <si>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Please ensure the list is updated for budget accuracy.</t>
  </si>
  <si>
    <t>Benefit Rate</t>
  </si>
  <si>
    <t>Position (FT/PT)</t>
  </si>
  <si>
    <t>Please note that this template only calculates the course fee.</t>
  </si>
  <si>
    <t>Teacher to participant ratio various depending  on the actual number of participants.</t>
  </si>
  <si>
    <t>If participant requires addition staffing support, it must be purchased separately based on Support Fee Worksheet.</t>
  </si>
  <si>
    <t>Support Fee should be added to Activity Fee if additional staffing support is required.</t>
  </si>
  <si>
    <t>Position Rate worksheet must be completed in order to complete this worksheet.</t>
  </si>
  <si>
    <t>Personal Support Staff can include: temporary agency staffings.</t>
  </si>
  <si>
    <t>This sheet should be completed by HR / Finance and password protected.</t>
  </si>
  <si>
    <t>ABC</t>
  </si>
  <si>
    <t>Location 1</t>
  </si>
  <si>
    <t>Rate Effective Date:</t>
  </si>
  <si>
    <t># of Support Hours per Class or Day</t>
  </si>
  <si>
    <t xml:space="preserve"># of Classes or Days </t>
  </si>
  <si>
    <t>Remarks</t>
  </si>
  <si>
    <t>Total $</t>
  </si>
  <si>
    <t>This worksheet is only used if additional staffing support in additional to the class instructor is required.</t>
  </si>
  <si>
    <t>Please see Activity Fee Worksheet for the Instructor to Participant ratio for each course.</t>
  </si>
  <si>
    <t>Position Rate Workeeht</t>
  </si>
  <si>
    <t>Please enter the Full Time and Part Time benefit rate under the cell Position (FT/PT) and Rate.</t>
  </si>
  <si>
    <t>Please enter the Position Name and the updated rate for the supporting staffs' positions under the cell Position Name and Hourly Rate.</t>
  </si>
  <si>
    <t>Additional Help</t>
  </si>
  <si>
    <t>The benefit rate should include statutory payroll taxes and other health benefits</t>
  </si>
  <si>
    <t>Please enter required information in white cells.</t>
  </si>
  <si>
    <t>Grey cells are automated cells with password protection.</t>
  </si>
  <si>
    <t>Rent/Lease/Mortgage</t>
  </si>
  <si>
    <t>Utilities</t>
  </si>
  <si>
    <t>Please contact either Akiko Masuda Paradis, Senior Financial Analyst, Community Living Toronto at 647-729-1232 if you have any questions.</t>
  </si>
  <si>
    <t>Staff Transportation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</si>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</sst>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Border="1" applyAlignment="1"/>
    <xf numFmtId="0" fontId="0" fillId="0" borderId="0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0" fontId="0" fillId="0" borderId="0" xfId="0" applyFont="1"/>
    <xf numFmtId="0" fontId="0" fillId="0" borderId="0" xfId="0" applyFont="1" applyBorder="1"/>
    <xf numFmtId="15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0" fillId="0" borderId="0" xfId="1" applyFont="1"/>
    <xf numFmtId="165" fontId="0" fillId="2" borderId="1" xfId="1" applyFont="1" applyFill="1" applyBorder="1"/>
    <xf numFmtId="0" fontId="0" fillId="0" borderId="0" xfId="0" applyFont="1" applyBorder="1" applyProtection="1">
      <protection locked="0"/>
    </xf>
    <xf numFmtId="9" fontId="0" fillId="0" borderId="1" xfId="2" applyFont="1" applyBorder="1" applyProtection="1">
      <protection locked="0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Protection="1">
      <protection locked="0"/>
    </xf>
    <xf numFmtId="9" fontId="0" fillId="2" borderId="1" xfId="2" applyFont="1" applyFill="1" applyBorder="1" applyProtection="1"/>
    <xf numFmtId="165" fontId="0" fillId="0" borderId="1" xfId="1" applyFont="1" applyFill="1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165" fontId="0" fillId="0" borderId="0" xfId="1" applyFont="1" applyFill="1" applyBorder="1"/>
    <xf numFmtId="165" fontId="0" fillId="0" borderId="0" xfId="0" applyNumberFormat="1"/>
    <xf numFmtId="0" fontId="0" fillId="0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/>
    <xf numFmtId="9" fontId="0" fillId="2" borderId="1" xfId="2" applyFont="1" applyFill="1" applyBorder="1"/>
    <xf numFmtId="9" fontId="0" fillId="0" borderId="0" xfId="2" applyFont="1" applyBorder="1" applyProtection="1"/>
    <xf numFmtId="165" fontId="5" fillId="2" borderId="1" xfId="1" applyFont="1" applyFill="1" applyBorder="1"/>
    <xf numFmtId="164" fontId="0" fillId="2" borderId="1" xfId="3" applyFont="1" applyFill="1" applyBorder="1"/>
    <xf numFmtId="164" fontId="2" fillId="2" borderId="1" xfId="3" applyFont="1" applyFill="1" applyBorder="1"/>
    <xf numFmtId="164" fontId="0" fillId="0" borderId="1" xfId="3" applyFont="1" applyBorder="1" applyProtection="1">
      <protection locked="0"/>
    </xf>
    <xf numFmtId="164" fontId="0" fillId="2" borderId="3" xfId="3" applyFont="1" applyFill="1" applyBorder="1"/>
    <xf numFmtId="0" fontId="0" fillId="2" borderId="1" xfId="0" applyFill="1" applyBorder="1"/>
    <xf numFmtId="165" fontId="0" fillId="2" borderId="1" xfId="1" applyFont="1" applyFill="1" applyBorder="1" applyProtection="1"/>
    <xf numFmtId="164" fontId="0" fillId="0" borderId="1" xfId="3" applyFont="1" applyBorder="1"/>
    <xf numFmtId="9" fontId="0" fillId="0" borderId="1" xfId="2" applyFont="1" applyBorder="1"/>
    <xf numFmtId="0" fontId="2" fillId="0" borderId="2" xfId="0" applyFont="1" applyBorder="1" applyAlignment="1">
      <alignment horizontal="center"/>
    </xf>
    <xf numFmtId="0" fontId="0" fillId="2" borderId="5" xfId="0" applyFill="1" applyBorder="1"/>
    <xf numFmtId="0" fontId="0" fillId="0" borderId="0" xfId="0" applyBorder="1"/>
    <xf numFmtId="15" fontId="0" fillId="0" borderId="1" xfId="0" applyNumberFormat="1" applyBorder="1"/>
    <xf numFmtId="166" fontId="0" fillId="2" borderId="1" xfId="2" applyNumberFormat="1" applyFont="1" applyFill="1" applyBorder="1" applyProtection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2" borderId="1" xfId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7" xfId="0" applyFont="1" applyBorder="1"/>
    <xf numFmtId="0" fontId="0" fillId="0" borderId="10" xfId="0" applyFont="1" applyBorder="1"/>
    <xf numFmtId="0" fontId="0" fillId="0" borderId="4" xfId="0" applyFont="1" applyBorder="1"/>
    <xf numFmtId="0" fontId="0" fillId="0" borderId="0" xfId="0" applyFont="1" applyAlignment="1"/>
    <xf numFmtId="0" fontId="0" fillId="0" borderId="1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4" xfId="0" applyFont="1" applyBorder="1" applyAlignment="1">
      <alignment horizontal="left" wrapText="1" indent="1"/>
    </xf>
    <xf numFmtId="0" fontId="0" fillId="0" borderId="11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9" fillId="0" borderId="0" xfId="0" applyFont="1"/>
    <xf numFmtId="0" fontId="10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1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4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0" fillId="0" borderId="11" xfId="0" applyFont="1" applyBorder="1" applyAlignment="1">
      <alignment horizontal="left" wrapText="1" indent="1"/>
    </xf>
    <xf numFmtId="0" fontId="0" fillId="0" borderId="6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1"/>
    </xf>
    <xf numFmtId="0" fontId="0" fillId="0" borderId="11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4" workbookViewId="0">
      <selection activeCell="A13" sqref="A13"/>
    </sheetView>
  </sheetViews>
  <sheetFormatPr defaultRowHeight="15" x14ac:dyDescent="0.25"/>
  <cols>
    <col min="1" max="1" width="27.7109375" customWidth="1"/>
    <col min="2" max="5" width="21.28515625" customWidth="1"/>
  </cols>
  <sheetData>
    <row r="1" spans="1:5" ht="18" customHeight="1" x14ac:dyDescent="0.3">
      <c r="A1" s="73" t="s">
        <v>58</v>
      </c>
      <c r="B1" s="73"/>
      <c r="C1" s="73"/>
      <c r="D1" s="73"/>
      <c r="E1" s="73"/>
    </row>
    <row r="2" spans="1:5" x14ac:dyDescent="0.25">
      <c r="A2" s="4" t="s">
        <v>0</v>
      </c>
      <c r="B2" s="72" t="s">
        <v>80</v>
      </c>
      <c r="C2" s="72"/>
      <c r="D2" s="72"/>
      <c r="E2" s="72"/>
    </row>
    <row r="3" spans="1:5" x14ac:dyDescent="0.25">
      <c r="A3" s="1" t="s">
        <v>2</v>
      </c>
      <c r="B3" s="72" t="s">
        <v>81</v>
      </c>
      <c r="C3" s="72"/>
      <c r="D3" s="72"/>
      <c r="E3" s="72"/>
    </row>
    <row r="4" spans="1:5" x14ac:dyDescent="0.25">
      <c r="A4" s="1" t="s">
        <v>1</v>
      </c>
      <c r="B4" s="72" t="s">
        <v>100</v>
      </c>
      <c r="C4" s="72"/>
      <c r="D4" s="72"/>
      <c r="E4" s="72"/>
    </row>
    <row r="5" spans="1:5" x14ac:dyDescent="0.25">
      <c r="A5" s="3"/>
      <c r="B5" s="5"/>
      <c r="C5" s="5"/>
      <c r="D5" s="5"/>
      <c r="E5" s="5"/>
    </row>
    <row r="6" spans="1:5" x14ac:dyDescent="0.25">
      <c r="A6" s="3" t="s">
        <v>8</v>
      </c>
      <c r="B6" s="6" t="s">
        <v>16</v>
      </c>
      <c r="C6" s="6" t="s">
        <v>17</v>
      </c>
      <c r="D6" s="6" t="s">
        <v>18</v>
      </c>
      <c r="E6" s="6" t="s">
        <v>19</v>
      </c>
    </row>
    <row r="7" spans="1:5" x14ac:dyDescent="0.25">
      <c r="A7" s="3" t="s">
        <v>3</v>
      </c>
      <c r="B7" s="6" t="s">
        <v>20</v>
      </c>
      <c r="C7" s="6" t="s">
        <v>21</v>
      </c>
      <c r="D7" s="6" t="s">
        <v>22</v>
      </c>
      <c r="E7" s="6" t="s">
        <v>23</v>
      </c>
    </row>
    <row r="8" spans="1:5" x14ac:dyDescent="0.25">
      <c r="A8" s="3" t="s">
        <v>9</v>
      </c>
      <c r="B8" s="10">
        <v>42005</v>
      </c>
      <c r="C8" s="10">
        <v>42005</v>
      </c>
      <c r="D8" s="10">
        <v>42005</v>
      </c>
      <c r="E8" s="10">
        <v>42005</v>
      </c>
    </row>
    <row r="9" spans="1:5" x14ac:dyDescent="0.25">
      <c r="A9" s="2" t="s">
        <v>10</v>
      </c>
      <c r="B9" s="11">
        <v>8</v>
      </c>
      <c r="C9" s="11">
        <v>8</v>
      </c>
      <c r="D9" s="11">
        <v>8</v>
      </c>
      <c r="E9" s="11">
        <v>8</v>
      </c>
    </row>
    <row r="10" spans="1:5" x14ac:dyDescent="0.25">
      <c r="A10" s="3"/>
      <c r="B10" s="5"/>
      <c r="C10" s="5"/>
      <c r="D10" s="5"/>
      <c r="E10" s="5"/>
    </row>
    <row r="11" spans="1:5" x14ac:dyDescent="0.25">
      <c r="A11" s="2" t="s">
        <v>11</v>
      </c>
      <c r="B11" s="35">
        <v>50</v>
      </c>
      <c r="C11" s="35">
        <v>20</v>
      </c>
      <c r="D11" s="35">
        <v>30</v>
      </c>
      <c r="E11" s="35">
        <v>40</v>
      </c>
    </row>
    <row r="12" spans="1:5" x14ac:dyDescent="0.25">
      <c r="A12" s="2" t="s">
        <v>6</v>
      </c>
      <c r="B12" s="7">
        <v>1</v>
      </c>
      <c r="C12" s="7">
        <v>2</v>
      </c>
      <c r="D12" s="7">
        <v>1</v>
      </c>
      <c r="E12" s="7">
        <v>3</v>
      </c>
    </row>
    <row r="13" spans="1:5" x14ac:dyDescent="0.25">
      <c r="A13" s="2" t="s">
        <v>7</v>
      </c>
      <c r="B13" s="35">
        <v>10</v>
      </c>
      <c r="C13" s="35">
        <v>10</v>
      </c>
      <c r="D13" s="35">
        <v>50</v>
      </c>
      <c r="E13" s="35">
        <v>100</v>
      </c>
    </row>
    <row r="14" spans="1:5" x14ac:dyDescent="0.25">
      <c r="B14" s="8"/>
      <c r="C14" s="8"/>
      <c r="D14" s="8"/>
      <c r="E14" s="8"/>
    </row>
    <row r="15" spans="1:5" x14ac:dyDescent="0.25">
      <c r="A15" s="2" t="s">
        <v>24</v>
      </c>
      <c r="B15" s="35">
        <v>100</v>
      </c>
      <c r="C15" s="35">
        <v>100</v>
      </c>
      <c r="D15" s="35">
        <v>100</v>
      </c>
      <c r="E15" s="35">
        <v>100</v>
      </c>
    </row>
    <row r="16" spans="1:5" x14ac:dyDescent="0.25">
      <c r="A16" s="2"/>
      <c r="B16" s="14"/>
      <c r="C16" s="14"/>
      <c r="D16" s="14"/>
      <c r="E16" s="14"/>
    </row>
    <row r="17" spans="1:5" x14ac:dyDescent="0.25">
      <c r="A17" s="2" t="s">
        <v>15</v>
      </c>
      <c r="B17" s="15">
        <v>0.1</v>
      </c>
      <c r="C17" s="15">
        <v>0.1</v>
      </c>
      <c r="D17" s="15">
        <v>0.1</v>
      </c>
      <c r="E17" s="15">
        <v>0.1</v>
      </c>
    </row>
    <row r="18" spans="1:5" x14ac:dyDescent="0.25">
      <c r="A18" s="2"/>
      <c r="B18" s="8"/>
      <c r="C18" s="9"/>
      <c r="D18" s="9"/>
      <c r="E18" s="9"/>
    </row>
    <row r="19" spans="1:5" x14ac:dyDescent="0.25">
      <c r="A19" s="2" t="s">
        <v>13</v>
      </c>
      <c r="B19" s="33">
        <f>((((B11*B12)+B13)*B9)+B15)*(1+B17)</f>
        <v>638</v>
      </c>
      <c r="C19" s="33">
        <f t="shared" ref="C19:E19" si="0">((((C11*C12)+C13)*C9)+C15)*(1+C17)</f>
        <v>550</v>
      </c>
      <c r="D19" s="33">
        <f t="shared" si="0"/>
        <v>814.00000000000011</v>
      </c>
      <c r="E19" s="33">
        <f t="shared" si="0"/>
        <v>2046.0000000000002</v>
      </c>
    </row>
    <row r="20" spans="1:5" x14ac:dyDescent="0.25">
      <c r="B20" s="8"/>
      <c r="C20" s="8"/>
      <c r="D20" s="8"/>
      <c r="E20" s="8"/>
    </row>
    <row r="21" spans="1:5" x14ac:dyDescent="0.25">
      <c r="A21" s="2" t="s">
        <v>4</v>
      </c>
      <c r="B21" s="7">
        <v>10</v>
      </c>
      <c r="C21" s="7">
        <v>5</v>
      </c>
      <c r="D21" s="7">
        <v>8</v>
      </c>
      <c r="E21" s="7">
        <v>10</v>
      </c>
    </row>
    <row r="22" spans="1:5" x14ac:dyDescent="0.25">
      <c r="B22" s="8"/>
      <c r="C22" s="8"/>
      <c r="D22" s="8"/>
      <c r="E22" s="8"/>
    </row>
    <row r="23" spans="1:5" x14ac:dyDescent="0.25">
      <c r="A23" s="2" t="s">
        <v>12</v>
      </c>
      <c r="B23" s="34">
        <f>IF(ISERROR(B19/B21),0,B19/B21)</f>
        <v>63.8</v>
      </c>
      <c r="C23" s="34">
        <f t="shared" ref="C23:E23" si="1">IF(ISERROR(C19/C21),0,C19/C21)</f>
        <v>110</v>
      </c>
      <c r="D23" s="34">
        <f t="shared" si="1"/>
        <v>101.75000000000001</v>
      </c>
      <c r="E23" s="34">
        <f t="shared" si="1"/>
        <v>204.60000000000002</v>
      </c>
    </row>
    <row r="24" spans="1:5" x14ac:dyDescent="0.25">
      <c r="B24" s="12"/>
      <c r="C24" s="12"/>
      <c r="D24" s="12"/>
      <c r="E24" s="12"/>
    </row>
    <row r="25" spans="1:5" x14ac:dyDescent="0.25">
      <c r="A25" t="s">
        <v>5</v>
      </c>
      <c r="B25" s="33">
        <f>IF(ISERROR(B23/B9),0,B23/B9)</f>
        <v>7.9749999999999996</v>
      </c>
      <c r="C25" s="33">
        <f>IF(ISERROR(C23/C9),0,C23/C9)</f>
        <v>13.75</v>
      </c>
      <c r="D25" s="33">
        <f>IF(ISERROR(D23/D9),0,D23/D9)</f>
        <v>12.718750000000002</v>
      </c>
      <c r="E25" s="33">
        <f>IF(ISERROR(E23/E9),0,E23/E9)</f>
        <v>25.575000000000003</v>
      </c>
    </row>
    <row r="26" spans="1:5" x14ac:dyDescent="0.25">
      <c r="B26" s="8"/>
      <c r="C26" s="8"/>
      <c r="D26" s="8"/>
      <c r="E26" s="8"/>
    </row>
    <row r="27" spans="1:5" x14ac:dyDescent="0.25">
      <c r="B27" s="8"/>
      <c r="C27" s="8"/>
      <c r="D27" s="8"/>
      <c r="E27" s="8"/>
    </row>
    <row r="28" spans="1:5" x14ac:dyDescent="0.25">
      <c r="A28" s="16" t="s">
        <v>14</v>
      </c>
      <c r="B28" s="8"/>
      <c r="C28" s="8"/>
      <c r="D28" s="8"/>
      <c r="E28" s="8"/>
    </row>
    <row r="29" spans="1:5" x14ac:dyDescent="0.25">
      <c r="A29" t="s">
        <v>73</v>
      </c>
    </row>
    <row r="30" spans="1:5" x14ac:dyDescent="0.25">
      <c r="A30" t="s">
        <v>74</v>
      </c>
    </row>
    <row r="31" spans="1:5" x14ac:dyDescent="0.25">
      <c r="A31" t="s">
        <v>75</v>
      </c>
    </row>
  </sheetData>
  <sheetProtection sheet="1" objects="1" scenarios="1"/>
  <mergeCells count="4">
    <mergeCell ref="B4:E4"/>
    <mergeCell ref="B2:E2"/>
    <mergeCell ref="B3:E3"/>
    <mergeCell ref="A1:E1"/>
  </mergeCells>
  <pageMargins left="0.70866141732283472" right="0.70866141732283472" top="1.1417322834645669" bottom="0.74803149606299213" header="0.31496062992125984" footer="0.31496062992125984"/>
  <pageSetup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25" workbookViewId="0">
      <selection activeCell="D28" sqref="D28"/>
    </sheetView>
  </sheetViews>
  <sheetFormatPr defaultRowHeight="15" x14ac:dyDescent="0.25"/>
  <cols>
    <col min="1" max="1" width="13.85546875" customWidth="1"/>
    <col min="2" max="2" width="22.140625" customWidth="1"/>
    <col min="3" max="3" width="8.140625" customWidth="1"/>
    <col min="4" max="4" width="10" customWidth="1"/>
    <col min="5" max="5" width="8.42578125" customWidth="1"/>
    <col min="6" max="6" width="7" bestFit="1" customWidth="1"/>
    <col min="7" max="7" width="9.5703125" customWidth="1"/>
    <col min="8" max="8" width="9" customWidth="1"/>
    <col min="9" max="9" width="9.5703125" bestFit="1" customWidth="1"/>
    <col min="10" max="10" width="10" customWidth="1"/>
    <col min="11" max="11" width="8.5703125" customWidth="1"/>
    <col min="12" max="12" width="11.7109375" customWidth="1"/>
    <col min="13" max="14" width="9.140625" hidden="1" customWidth="1"/>
    <col min="15" max="15" width="21.85546875" style="48" customWidth="1"/>
  </cols>
  <sheetData>
    <row r="1" spans="1:15" ht="18" customHeight="1" x14ac:dyDescent="0.3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5" x14ac:dyDescent="0.25">
      <c r="A2" s="4" t="s">
        <v>0</v>
      </c>
      <c r="B2" s="74" t="str">
        <f>'Activity Fee'!B2:E2</f>
        <v>ABC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5" x14ac:dyDescent="0.25">
      <c r="A3" s="1" t="s">
        <v>2</v>
      </c>
      <c r="B3" s="74" t="str">
        <f>'Activity Fee'!B3:E3</f>
        <v>Location 1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5" x14ac:dyDescent="0.25">
      <c r="A4" s="1" t="s">
        <v>1</v>
      </c>
      <c r="B4" s="74" t="str">
        <f>'Activity Fee'!B4:E4</f>
        <v>2014-15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5" x14ac:dyDescent="0.25">
      <c r="A5" s="1" t="s">
        <v>51</v>
      </c>
      <c r="B5" s="74">
        <v>8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8" spans="1:15" x14ac:dyDescent="0.25">
      <c r="A8" s="17" t="s">
        <v>25</v>
      </c>
      <c r="J8" s="41" t="s">
        <v>26</v>
      </c>
    </row>
    <row r="9" spans="1:15" ht="90" x14ac:dyDescent="0.25">
      <c r="B9" s="46" t="s">
        <v>27</v>
      </c>
      <c r="C9" s="18" t="s">
        <v>52</v>
      </c>
      <c r="D9" s="18" t="s">
        <v>28</v>
      </c>
      <c r="E9" s="18" t="s">
        <v>29</v>
      </c>
      <c r="F9" s="18" t="s">
        <v>30</v>
      </c>
      <c r="G9" s="18" t="s">
        <v>83</v>
      </c>
      <c r="H9" s="18" t="s">
        <v>84</v>
      </c>
      <c r="I9" s="46" t="s">
        <v>31</v>
      </c>
      <c r="J9" s="18" t="s">
        <v>71</v>
      </c>
      <c r="K9" s="46" t="s">
        <v>34</v>
      </c>
      <c r="L9" s="18" t="s">
        <v>86</v>
      </c>
      <c r="M9" s="47"/>
      <c r="N9" s="47"/>
      <c r="O9" s="18" t="s">
        <v>85</v>
      </c>
    </row>
    <row r="10" spans="1:15" x14ac:dyDescent="0.25">
      <c r="B10" s="20" t="s">
        <v>60</v>
      </c>
      <c r="C10" s="28">
        <v>3</v>
      </c>
      <c r="D10" s="20" t="s">
        <v>32</v>
      </c>
      <c r="E10" s="21">
        <f>IF(D10="Part Time",0.04,0)</f>
        <v>0</v>
      </c>
      <c r="F10" s="38">
        <f>IF(ISERROR(VLOOKUP(B10,'Position Rate'!$A$5:$B$16,2,FALSE)),0,VLOOKUP(B10,'Position Rate'!$A$5:$B$16,2,FALSE))</f>
        <v>10</v>
      </c>
      <c r="G10" s="20">
        <v>4</v>
      </c>
      <c r="H10" s="20">
        <v>8</v>
      </c>
      <c r="I10" s="13">
        <f>+F10*G10*H10</f>
        <v>320</v>
      </c>
      <c r="J10" s="45">
        <f>IF(ISERROR(VLOOKUP(D10,'Position Rate'!$A$19:$B$20,2,FALSE)),0,VLOOKUP(D10,'Position Rate'!$A$19:$B$20,2,FALSE))</f>
        <v>0.2</v>
      </c>
      <c r="K10" s="13">
        <f>I10*J10</f>
        <v>64</v>
      </c>
      <c r="L10" s="13">
        <f t="shared" ref="L10:L17" si="0">I10+K10</f>
        <v>384</v>
      </c>
      <c r="N10" t="s">
        <v>32</v>
      </c>
      <c r="O10" s="49"/>
    </row>
    <row r="11" spans="1:15" x14ac:dyDescent="0.25">
      <c r="B11" s="20"/>
      <c r="C11" s="28"/>
      <c r="D11" s="20"/>
      <c r="E11" s="21">
        <f t="shared" ref="E11:E17" si="1">IF(D11="Part Time",0.04,0)</f>
        <v>0</v>
      </c>
      <c r="F11" s="38">
        <f>IF(ISERROR(VLOOKUP(B11,'Position Rate'!$A$5:$B$16,2,FALSE)),0,VLOOKUP(B11,'Position Rate'!$A$5:$B$16,2,FALSE))</f>
        <v>0</v>
      </c>
      <c r="G11" s="20"/>
      <c r="H11" s="20"/>
      <c r="I11" s="13">
        <f t="shared" ref="I11:I17" si="2">IF(ISERROR(F11*G11/C11*$B$5*(1+E11)),0,F11*G11/C11*$B$5*(1+E11))</f>
        <v>0</v>
      </c>
      <c r="J11" s="45">
        <f>IF(ISERROR(VLOOKUP(D11,'Position Rate'!$A$19:$B$20,2,FALSE)),0,VLOOKUP(D11,'Position Rate'!$A$19:$B$20,2,FALSE))</f>
        <v>0</v>
      </c>
      <c r="K11" s="13">
        <f t="shared" ref="K11:K17" si="3">I11*J11</f>
        <v>0</v>
      </c>
      <c r="L11" s="13">
        <f t="shared" si="0"/>
        <v>0</v>
      </c>
      <c r="N11" t="s">
        <v>33</v>
      </c>
      <c r="O11" s="49"/>
    </row>
    <row r="12" spans="1:15" x14ac:dyDescent="0.25">
      <c r="B12" s="20"/>
      <c r="C12" s="28"/>
      <c r="D12" s="20"/>
      <c r="E12" s="21">
        <f t="shared" si="1"/>
        <v>0</v>
      </c>
      <c r="F12" s="38">
        <f>IF(ISERROR(VLOOKUP(B12,'Position Rate'!$A$5:$B$16,2,FALSE)),0,VLOOKUP(B12,'Position Rate'!$A$5:$B$16,2,FALSE))</f>
        <v>0</v>
      </c>
      <c r="G12" s="20"/>
      <c r="H12" s="20"/>
      <c r="I12" s="13">
        <f t="shared" si="2"/>
        <v>0</v>
      </c>
      <c r="J12" s="45">
        <f>IF(ISERROR(VLOOKUP(D12,'Position Rate'!$A$19:$B$20,2,FALSE)),0,VLOOKUP(D12,'Position Rate'!$A$19:$B$20,2,FALSE))</f>
        <v>0</v>
      </c>
      <c r="K12" s="13">
        <f t="shared" si="3"/>
        <v>0</v>
      </c>
      <c r="L12" s="13">
        <f t="shared" si="0"/>
        <v>0</v>
      </c>
      <c r="O12" s="49"/>
    </row>
    <row r="13" spans="1:15" x14ac:dyDescent="0.25">
      <c r="B13" s="20"/>
      <c r="C13" s="28"/>
      <c r="D13" s="20"/>
      <c r="E13" s="21">
        <f t="shared" si="1"/>
        <v>0</v>
      </c>
      <c r="F13" s="38">
        <f>IF(ISERROR(VLOOKUP(B13,'Position Rate'!$A$5:$B$16,2,FALSE)),0,VLOOKUP(B13,'Position Rate'!$A$5:$B$16,2,FALSE))</f>
        <v>0</v>
      </c>
      <c r="G13" s="20"/>
      <c r="H13" s="20"/>
      <c r="I13" s="13">
        <f t="shared" si="2"/>
        <v>0</v>
      </c>
      <c r="J13" s="45">
        <f>IF(ISERROR(VLOOKUP(D13,'Position Rate'!$A$19:$B$20,2,FALSE)),0,VLOOKUP(D13,'Position Rate'!$A$19:$B$20,2,FALSE))</f>
        <v>0</v>
      </c>
      <c r="K13" s="13">
        <f t="shared" si="3"/>
        <v>0</v>
      </c>
      <c r="L13" s="13">
        <f t="shared" si="0"/>
        <v>0</v>
      </c>
      <c r="O13" s="49"/>
    </row>
    <row r="14" spans="1:15" x14ac:dyDescent="0.25">
      <c r="B14" s="20"/>
      <c r="C14" s="28"/>
      <c r="D14" s="20"/>
      <c r="E14" s="21">
        <f t="shared" si="1"/>
        <v>0</v>
      </c>
      <c r="F14" s="38">
        <f>IF(ISERROR(VLOOKUP(B14,'Position Rate'!$A$5:$B$16,2,FALSE)),0,VLOOKUP(B14,'Position Rate'!$A$5:$B$16,2,FALSE))</f>
        <v>0</v>
      </c>
      <c r="G14" s="20"/>
      <c r="H14" s="20"/>
      <c r="I14" s="13">
        <f t="shared" si="2"/>
        <v>0</v>
      </c>
      <c r="J14" s="45">
        <f>IF(ISERROR(VLOOKUP(D14,'Position Rate'!$A$19:$B$20,2,FALSE)),0,VLOOKUP(D14,'Position Rate'!$A$19:$B$20,2,FALSE))</f>
        <v>0</v>
      </c>
      <c r="K14" s="13">
        <f t="shared" si="3"/>
        <v>0</v>
      </c>
      <c r="L14" s="13">
        <f t="shared" si="0"/>
        <v>0</v>
      </c>
      <c r="O14" s="49"/>
    </row>
    <row r="15" spans="1:15" x14ac:dyDescent="0.25">
      <c r="B15" s="20"/>
      <c r="C15" s="28"/>
      <c r="D15" s="20"/>
      <c r="E15" s="21">
        <f t="shared" si="1"/>
        <v>0</v>
      </c>
      <c r="F15" s="38">
        <f>IF(ISERROR(VLOOKUP(B15,'Position Rate'!$A$5:$B$16,2,FALSE)),0,VLOOKUP(B15,'Position Rate'!$A$5:$B$16,2,FALSE))</f>
        <v>0</v>
      </c>
      <c r="G15" s="20"/>
      <c r="H15" s="20"/>
      <c r="I15" s="13">
        <f t="shared" si="2"/>
        <v>0</v>
      </c>
      <c r="J15" s="45">
        <f>IF(ISERROR(VLOOKUP(D15,'Position Rate'!$A$19:$B$20,2,FALSE)),0,VLOOKUP(D15,'Position Rate'!$A$19:$B$20,2,FALSE))</f>
        <v>0</v>
      </c>
      <c r="K15" s="13">
        <f t="shared" si="3"/>
        <v>0</v>
      </c>
      <c r="L15" s="13">
        <f t="shared" si="0"/>
        <v>0</v>
      </c>
      <c r="O15" s="49"/>
    </row>
    <row r="16" spans="1:15" x14ac:dyDescent="0.25">
      <c r="B16" s="20"/>
      <c r="C16" s="28"/>
      <c r="D16" s="20"/>
      <c r="E16" s="21">
        <f t="shared" si="1"/>
        <v>0</v>
      </c>
      <c r="F16" s="38">
        <f>IF(ISERROR(VLOOKUP(B16,'Position Rate'!$A$5:$B$16,2,FALSE)),0,VLOOKUP(B16,'Position Rate'!$A$5:$B$16,2,FALSE))</f>
        <v>0</v>
      </c>
      <c r="G16" s="20"/>
      <c r="H16" s="20"/>
      <c r="I16" s="13">
        <f t="shared" si="2"/>
        <v>0</v>
      </c>
      <c r="J16" s="45">
        <f>IF(ISERROR(VLOOKUP(D16,'Position Rate'!$A$19:$B$20,2,FALSE)),0,VLOOKUP(D16,'Position Rate'!$A$19:$B$20,2,FALSE))</f>
        <v>0</v>
      </c>
      <c r="K16" s="13">
        <f t="shared" si="3"/>
        <v>0</v>
      </c>
      <c r="L16" s="13">
        <f t="shared" si="0"/>
        <v>0</v>
      </c>
      <c r="O16" s="49"/>
    </row>
    <row r="17" spans="1:15" x14ac:dyDescent="0.25">
      <c r="B17" s="20"/>
      <c r="C17" s="28"/>
      <c r="D17" s="20"/>
      <c r="E17" s="21">
        <f t="shared" si="1"/>
        <v>0</v>
      </c>
      <c r="F17" s="38">
        <f>IF(ISERROR(VLOOKUP(B17,'Position Rate'!$A$5:$B$16,2,FALSE)),0,VLOOKUP(B17,'Position Rate'!$A$5:$B$16,2,FALSE))</f>
        <v>0</v>
      </c>
      <c r="G17" s="20"/>
      <c r="H17" s="20"/>
      <c r="I17" s="13">
        <f t="shared" si="2"/>
        <v>0</v>
      </c>
      <c r="J17" s="45">
        <f>IF(ISERROR(VLOOKUP(D17,'Position Rate'!$A$19:$B$20,2,FALSE)),0,VLOOKUP(D17,'Position Rate'!$A$19:$B$20,2,FALSE))</f>
        <v>0</v>
      </c>
      <c r="K17" s="13">
        <f t="shared" si="3"/>
        <v>0</v>
      </c>
      <c r="L17" s="13">
        <f t="shared" si="0"/>
        <v>0</v>
      </c>
      <c r="O17" s="49"/>
    </row>
    <row r="18" spans="1:15" s="23" customForma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O18" s="50"/>
    </row>
    <row r="19" spans="1:15" s="23" customFormat="1" x14ac:dyDescent="0.25">
      <c r="B19" s="75" t="s">
        <v>55</v>
      </c>
      <c r="C19" s="75"/>
      <c r="D19" s="75"/>
      <c r="E19" s="76"/>
      <c r="F19" s="30">
        <v>0.2</v>
      </c>
      <c r="G19" s="24"/>
      <c r="H19" s="24"/>
      <c r="I19" s="24"/>
      <c r="J19" s="24"/>
      <c r="K19" s="24"/>
      <c r="L19" s="29">
        <f>SUM(L10:L17)*F19</f>
        <v>76.800000000000011</v>
      </c>
      <c r="O19" s="50"/>
    </row>
    <row r="20" spans="1:15" s="23" customFormat="1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O20" s="50"/>
    </row>
    <row r="21" spans="1:15" ht="30" x14ac:dyDescent="0.25">
      <c r="A21" s="17" t="s">
        <v>35</v>
      </c>
      <c r="C21" s="1" t="s">
        <v>36</v>
      </c>
      <c r="D21" s="19" t="s">
        <v>37</v>
      </c>
      <c r="E21" s="18" t="s">
        <v>38</v>
      </c>
    </row>
    <row r="22" spans="1:15" x14ac:dyDescent="0.25">
      <c r="B22" s="25" t="s">
        <v>99</v>
      </c>
      <c r="C22" s="20" t="s">
        <v>39</v>
      </c>
      <c r="D22" s="20">
        <v>0</v>
      </c>
      <c r="E22" s="22">
        <v>0</v>
      </c>
      <c r="L22" s="13">
        <f t="shared" ref="L22:L32" si="4">E22*D22</f>
        <v>0</v>
      </c>
      <c r="M22" t="s">
        <v>39</v>
      </c>
    </row>
    <row r="23" spans="1:15" x14ac:dyDescent="0.25">
      <c r="B23" s="25" t="s">
        <v>40</v>
      </c>
      <c r="C23" s="20" t="s">
        <v>39</v>
      </c>
      <c r="D23" s="20">
        <v>8</v>
      </c>
      <c r="E23" s="22">
        <v>6</v>
      </c>
      <c r="L23" s="13">
        <f t="shared" si="4"/>
        <v>48</v>
      </c>
      <c r="M23" t="s">
        <v>41</v>
      </c>
    </row>
    <row r="24" spans="1:15" x14ac:dyDescent="0.25">
      <c r="B24" s="25" t="s">
        <v>42</v>
      </c>
      <c r="C24" s="20"/>
      <c r="D24" s="20"/>
      <c r="E24" s="22"/>
      <c r="L24" s="13">
        <f t="shared" si="4"/>
        <v>0</v>
      </c>
      <c r="M24" t="s">
        <v>43</v>
      </c>
    </row>
    <row r="25" spans="1:15" x14ac:dyDescent="0.25">
      <c r="B25" s="25" t="s">
        <v>44</v>
      </c>
      <c r="C25" s="20"/>
      <c r="D25" s="20"/>
      <c r="E25" s="22"/>
      <c r="L25" s="13">
        <f t="shared" si="4"/>
        <v>0</v>
      </c>
      <c r="M25" t="s">
        <v>45</v>
      </c>
    </row>
    <row r="26" spans="1:15" x14ac:dyDescent="0.25">
      <c r="B26" s="25" t="s">
        <v>46</v>
      </c>
      <c r="C26" s="20" t="s">
        <v>39</v>
      </c>
      <c r="D26" s="20">
        <v>8</v>
      </c>
      <c r="E26" s="22">
        <v>8</v>
      </c>
      <c r="L26" s="13">
        <f t="shared" si="4"/>
        <v>64</v>
      </c>
      <c r="M26" t="s">
        <v>47</v>
      </c>
    </row>
    <row r="27" spans="1:15" x14ac:dyDescent="0.25">
      <c r="B27" s="25" t="s">
        <v>48</v>
      </c>
      <c r="C27" s="20" t="s">
        <v>39</v>
      </c>
      <c r="D27" s="20">
        <v>0</v>
      </c>
      <c r="E27" s="22">
        <v>0</v>
      </c>
      <c r="L27" s="13">
        <f t="shared" si="4"/>
        <v>0</v>
      </c>
    </row>
    <row r="28" spans="1:15" x14ac:dyDescent="0.25">
      <c r="B28" s="25" t="s">
        <v>96</v>
      </c>
      <c r="C28" s="20"/>
      <c r="D28" s="20"/>
      <c r="E28" s="22"/>
      <c r="L28" s="13">
        <f t="shared" si="4"/>
        <v>0</v>
      </c>
    </row>
    <row r="29" spans="1:15" x14ac:dyDescent="0.25">
      <c r="B29" s="25" t="s">
        <v>97</v>
      </c>
      <c r="C29" s="20"/>
      <c r="D29" s="20"/>
      <c r="E29" s="22"/>
      <c r="L29" s="13">
        <f t="shared" si="4"/>
        <v>0</v>
      </c>
    </row>
    <row r="30" spans="1:15" x14ac:dyDescent="0.25">
      <c r="B30" s="25"/>
      <c r="C30" s="20"/>
      <c r="D30" s="20"/>
      <c r="E30" s="22"/>
      <c r="L30" s="13">
        <f t="shared" si="4"/>
        <v>0</v>
      </c>
    </row>
    <row r="31" spans="1:15" x14ac:dyDescent="0.25">
      <c r="B31" s="25"/>
      <c r="C31" s="20"/>
      <c r="D31" s="20"/>
      <c r="E31" s="22"/>
      <c r="L31" s="13">
        <f t="shared" si="4"/>
        <v>0</v>
      </c>
    </row>
    <row r="32" spans="1:15" x14ac:dyDescent="0.25">
      <c r="B32" s="25"/>
      <c r="C32" s="20"/>
      <c r="D32" s="20"/>
      <c r="E32" s="22"/>
      <c r="L32" s="13">
        <f t="shared" si="4"/>
        <v>0</v>
      </c>
    </row>
    <row r="34" spans="1:12" x14ac:dyDescent="0.25">
      <c r="A34" s="17" t="s">
        <v>53</v>
      </c>
      <c r="L34" s="13">
        <f>SUM(L10:L17)+SUM(L22:L32)+L19</f>
        <v>572.79999999999995</v>
      </c>
    </row>
    <row r="35" spans="1:12" x14ac:dyDescent="0.25">
      <c r="A35" s="17"/>
      <c r="E35" s="17" t="s">
        <v>49</v>
      </c>
      <c r="L35" s="12"/>
    </row>
    <row r="36" spans="1:12" x14ac:dyDescent="0.25">
      <c r="A36" s="17" t="s">
        <v>54</v>
      </c>
      <c r="E36" s="15">
        <v>0.08</v>
      </c>
      <c r="L36" s="13">
        <f>L34*E36</f>
        <v>45.823999999999998</v>
      </c>
    </row>
    <row r="37" spans="1:12" x14ac:dyDescent="0.25">
      <c r="A37" s="17"/>
      <c r="E37" s="31"/>
      <c r="L37" s="26"/>
    </row>
    <row r="38" spans="1:12" x14ac:dyDescent="0.25">
      <c r="A38" s="17" t="s">
        <v>56</v>
      </c>
      <c r="E38" s="15">
        <v>0.1</v>
      </c>
      <c r="L38" s="32">
        <f>(L34+L36)*E38/0.9</f>
        <v>68.73599999999999</v>
      </c>
    </row>
    <row r="39" spans="1:12" ht="15.75" thickBot="1" x14ac:dyDescent="0.3">
      <c r="A39" s="17"/>
      <c r="L39" s="12"/>
    </row>
    <row r="40" spans="1:12" ht="15.75" thickBot="1" x14ac:dyDescent="0.3">
      <c r="A40" s="17" t="s">
        <v>57</v>
      </c>
      <c r="L40" s="36">
        <f>SUM(L34:L39)</f>
        <v>687.3599999999999</v>
      </c>
    </row>
    <row r="41" spans="1:12" x14ac:dyDescent="0.25">
      <c r="A41" s="17"/>
    </row>
    <row r="42" spans="1:12" x14ac:dyDescent="0.25">
      <c r="A42" s="17"/>
    </row>
    <row r="43" spans="1:12" x14ac:dyDescent="0.25">
      <c r="A43" s="16" t="s">
        <v>14</v>
      </c>
      <c r="K43" s="27"/>
    </row>
    <row r="44" spans="1:12" x14ac:dyDescent="0.25">
      <c r="A44" s="8" t="s">
        <v>76</v>
      </c>
    </row>
    <row r="45" spans="1:12" x14ac:dyDescent="0.25">
      <c r="A45" s="8" t="s">
        <v>77</v>
      </c>
    </row>
    <row r="46" spans="1:12" x14ac:dyDescent="0.25">
      <c r="A46" t="s">
        <v>78</v>
      </c>
    </row>
  </sheetData>
  <mergeCells count="6">
    <mergeCell ref="B5:L5"/>
    <mergeCell ref="B19:E19"/>
    <mergeCell ref="B3:L3"/>
    <mergeCell ref="B4:L4"/>
    <mergeCell ref="A1:L1"/>
    <mergeCell ref="B2:L2"/>
  </mergeCells>
  <dataValidations count="4">
    <dataValidation type="list" allowBlank="1" showInputMessage="1" showErrorMessage="1" sqref="C23:C32">
      <formula1>$M$22:$M$26</formula1>
    </dataValidation>
    <dataValidation type="list" allowBlank="1" showInputMessage="1" showErrorMessage="1" promptTitle="Please select from drop down lis" sqref="C22">
      <formula1>$M$22:$M$26</formula1>
    </dataValidation>
    <dataValidation type="list" allowBlank="1" showInputMessage="1" showErrorMessage="1" sqref="D10:D17 C20:D20 C18:D18">
      <formula1>$N$10:$N$11</formula1>
    </dataValidation>
    <dataValidation type="list" allowBlank="1" showInputMessage="1" showErrorMessage="1" sqref="N10:N11">
      <formula1>$A$1:$A$2</formula1>
    </dataValidation>
  </dataValidations>
  <pageMargins left="0.51181102362204722" right="0.31496062992125984" top="0.74803149606299213" bottom="0.74803149606299213" header="0.31496062992125984" footer="0.31496062992125984"/>
  <pageSetup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'Position Rate'!$A$6:$A$16</xm:f>
          </x14:formula1>
          <xm:sqref>B10:B17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13" sqref="B13"/>
    </sheetView>
  </sheetViews>
  <sheetFormatPr defaultRowHeight="15" x14ac:dyDescent="0.25"/>
  <cols>
    <col min="1" max="1" width="45.85546875" customWidth="1"/>
    <col min="2" max="2" width="20" customWidth="1"/>
  </cols>
  <sheetData>
    <row r="1" spans="1:2" x14ac:dyDescent="0.25">
      <c r="A1" s="4" t="s">
        <v>0</v>
      </c>
      <c r="B1" s="25" t="str">
        <f>'Activity Fee'!B2:E2</f>
        <v>ABC</v>
      </c>
    </row>
    <row r="2" spans="1:2" x14ac:dyDescent="0.25">
      <c r="A2" s="1" t="s">
        <v>82</v>
      </c>
      <c r="B2" s="44">
        <v>41487</v>
      </c>
    </row>
    <row r="3" spans="1:2" s="43" customFormat="1" x14ac:dyDescent="0.25">
      <c r="A3" s="3"/>
    </row>
    <row r="4" spans="1:2" s="43" customFormat="1" x14ac:dyDescent="0.25">
      <c r="A4" s="3"/>
    </row>
    <row r="5" spans="1:2" x14ac:dyDescent="0.25">
      <c r="A5" s="42" t="s">
        <v>27</v>
      </c>
      <c r="B5" s="42" t="s">
        <v>30</v>
      </c>
    </row>
    <row r="6" spans="1:2" x14ac:dyDescent="0.25">
      <c r="A6" s="25" t="s">
        <v>59</v>
      </c>
      <c r="B6" s="39">
        <v>5</v>
      </c>
    </row>
    <row r="7" spans="1:2" x14ac:dyDescent="0.25">
      <c r="A7" s="25" t="s">
        <v>60</v>
      </c>
      <c r="B7" s="39">
        <v>10</v>
      </c>
    </row>
    <row r="8" spans="1:2" x14ac:dyDescent="0.25">
      <c r="A8" s="25" t="s">
        <v>61</v>
      </c>
      <c r="B8" s="39">
        <v>15</v>
      </c>
    </row>
    <row r="9" spans="1:2" x14ac:dyDescent="0.25">
      <c r="A9" s="25" t="s">
        <v>62</v>
      </c>
      <c r="B9" s="39">
        <v>20</v>
      </c>
    </row>
    <row r="10" spans="1:2" x14ac:dyDescent="0.25">
      <c r="A10" s="25" t="s">
        <v>63</v>
      </c>
      <c r="B10" s="39">
        <v>30</v>
      </c>
    </row>
    <row r="11" spans="1:2" x14ac:dyDescent="0.25">
      <c r="A11" s="25" t="s">
        <v>64</v>
      </c>
      <c r="B11" s="39">
        <v>50</v>
      </c>
    </row>
    <row r="12" spans="1:2" x14ac:dyDescent="0.25">
      <c r="A12" s="25" t="s">
        <v>65</v>
      </c>
      <c r="B12" s="39">
        <v>35</v>
      </c>
    </row>
    <row r="13" spans="1:2" x14ac:dyDescent="0.25">
      <c r="A13" s="25" t="s">
        <v>66</v>
      </c>
      <c r="B13" s="39">
        <v>11</v>
      </c>
    </row>
    <row r="14" spans="1:2" x14ac:dyDescent="0.25">
      <c r="A14" s="25" t="s">
        <v>67</v>
      </c>
      <c r="B14" s="39">
        <v>12</v>
      </c>
    </row>
    <row r="15" spans="1:2" x14ac:dyDescent="0.25">
      <c r="A15" s="25" t="s">
        <v>68</v>
      </c>
      <c r="B15" s="39">
        <v>13</v>
      </c>
    </row>
    <row r="16" spans="1:2" x14ac:dyDescent="0.25">
      <c r="A16" s="25" t="s">
        <v>69</v>
      </c>
      <c r="B16" s="39">
        <v>15</v>
      </c>
    </row>
    <row r="18" spans="1:2" x14ac:dyDescent="0.25">
      <c r="A18" s="37" t="s">
        <v>72</v>
      </c>
      <c r="B18" s="37" t="s">
        <v>49</v>
      </c>
    </row>
    <row r="19" spans="1:2" x14ac:dyDescent="0.25">
      <c r="A19" s="25" t="s">
        <v>32</v>
      </c>
      <c r="B19" s="40">
        <v>0.2</v>
      </c>
    </row>
    <row r="20" spans="1:2" x14ac:dyDescent="0.25">
      <c r="A20" s="25" t="s">
        <v>33</v>
      </c>
      <c r="B20" s="40">
        <v>0.1</v>
      </c>
    </row>
    <row r="23" spans="1:2" x14ac:dyDescent="0.25">
      <c r="A23" s="17" t="s">
        <v>14</v>
      </c>
    </row>
    <row r="24" spans="1:2" x14ac:dyDescent="0.25">
      <c r="A24" t="s">
        <v>79</v>
      </c>
    </row>
    <row r="25" spans="1:2" x14ac:dyDescent="0.25">
      <c r="A25" t="s">
        <v>70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32" sqref="A32:I34"/>
    </sheetView>
  </sheetViews>
  <sheetFormatPr defaultRowHeight="15" x14ac:dyDescent="0.25"/>
  <cols>
    <col min="1" max="8" width="9.140625" style="8"/>
    <col min="9" max="9" width="12.42578125" style="8" customWidth="1"/>
    <col min="10" max="10" width="9.140625" style="8"/>
    <col min="11" max="11" width="10.85546875" style="8" customWidth="1"/>
    <col min="12" max="16384" width="9.140625" style="8"/>
  </cols>
  <sheetData>
    <row r="1" spans="1:11" s="66" customFormat="1" ht="17.25" x14ac:dyDescent="0.3">
      <c r="A1" s="77" t="s">
        <v>94</v>
      </c>
      <c r="B1" s="77"/>
      <c r="C1" s="77"/>
      <c r="D1" s="77"/>
      <c r="E1" s="77"/>
      <c r="F1" s="77"/>
      <c r="G1" s="77"/>
      <c r="H1" s="77"/>
      <c r="I1" s="77"/>
    </row>
    <row r="2" spans="1:11" s="66" customFormat="1" ht="24" customHeight="1" x14ac:dyDescent="0.3">
      <c r="A2" s="77" t="s">
        <v>95</v>
      </c>
      <c r="B2" s="77"/>
      <c r="C2" s="77"/>
      <c r="D2" s="77"/>
      <c r="E2" s="77"/>
      <c r="F2" s="77"/>
      <c r="G2" s="77"/>
      <c r="H2" s="77"/>
      <c r="I2" s="77"/>
    </row>
    <row r="3" spans="1:11" s="66" customFormat="1" ht="12.75" x14ac:dyDescent="0.2"/>
    <row r="4" spans="1:11" s="66" customFormat="1" ht="15.75" x14ac:dyDescent="0.25">
      <c r="A4" s="67" t="s">
        <v>58</v>
      </c>
      <c r="B4" s="68"/>
      <c r="C4" s="68"/>
      <c r="D4" s="68"/>
      <c r="E4" s="68"/>
      <c r="F4" s="68"/>
      <c r="G4" s="68"/>
      <c r="H4" s="68"/>
      <c r="I4" s="69"/>
    </row>
    <row r="5" spans="1:11" x14ac:dyDescent="0.25">
      <c r="A5" s="52"/>
      <c r="B5" s="9"/>
      <c r="C5" s="9"/>
      <c r="D5" s="9"/>
      <c r="E5" s="9"/>
      <c r="F5" s="9"/>
      <c r="G5" s="9"/>
      <c r="H5" s="9"/>
      <c r="I5" s="53"/>
    </row>
    <row r="6" spans="1:11" x14ac:dyDescent="0.25">
      <c r="A6" s="81" t="s">
        <v>73</v>
      </c>
      <c r="B6" s="82"/>
      <c r="C6" s="82"/>
      <c r="D6" s="82"/>
      <c r="E6" s="82"/>
      <c r="F6" s="82"/>
      <c r="G6" s="82"/>
      <c r="H6" s="82"/>
      <c r="I6" s="83"/>
      <c r="J6" s="54"/>
      <c r="K6" s="54"/>
    </row>
    <row r="7" spans="1:11" x14ac:dyDescent="0.25">
      <c r="A7" s="55"/>
      <c r="B7" s="56"/>
      <c r="C7" s="56"/>
      <c r="D7" s="56"/>
      <c r="E7" s="56"/>
      <c r="F7" s="56"/>
      <c r="G7" s="56"/>
      <c r="H7" s="56"/>
      <c r="I7" s="57"/>
      <c r="J7" s="54"/>
      <c r="K7" s="54"/>
    </row>
    <row r="8" spans="1:11" x14ac:dyDescent="0.25">
      <c r="A8" s="55" t="s">
        <v>74</v>
      </c>
      <c r="B8" s="56"/>
      <c r="C8" s="56"/>
      <c r="D8" s="56"/>
      <c r="E8" s="56"/>
      <c r="F8" s="56"/>
      <c r="G8" s="56"/>
      <c r="H8" s="56"/>
      <c r="I8" s="57"/>
      <c r="J8" s="54"/>
      <c r="K8" s="54"/>
    </row>
    <row r="9" spans="1:11" x14ac:dyDescent="0.25">
      <c r="A9" s="55"/>
      <c r="B9" s="56"/>
      <c r="C9" s="56"/>
      <c r="D9" s="56"/>
      <c r="E9" s="56"/>
      <c r="F9" s="56"/>
      <c r="G9" s="56"/>
      <c r="H9" s="56"/>
      <c r="I9" s="57"/>
      <c r="J9" s="54"/>
      <c r="K9" s="54"/>
    </row>
    <row r="10" spans="1:11" x14ac:dyDescent="0.25">
      <c r="A10" s="84" t="s">
        <v>75</v>
      </c>
      <c r="B10" s="85"/>
      <c r="C10" s="85"/>
      <c r="D10" s="85"/>
      <c r="E10" s="85"/>
      <c r="F10" s="85"/>
      <c r="G10" s="85"/>
      <c r="H10" s="85"/>
      <c r="I10" s="86"/>
      <c r="J10" s="54"/>
      <c r="K10" s="54"/>
    </row>
    <row r="11" spans="1:11" x14ac:dyDescent="0.25">
      <c r="A11" s="93"/>
      <c r="B11" s="94"/>
      <c r="C11" s="94"/>
      <c r="D11" s="94"/>
      <c r="E11" s="94"/>
      <c r="F11" s="94"/>
      <c r="G11" s="94"/>
      <c r="H11" s="94"/>
      <c r="I11" s="95"/>
    </row>
    <row r="12" spans="1:1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1"/>
      <c r="K12" s="71"/>
    </row>
    <row r="13" spans="1:11" ht="15.75" x14ac:dyDescent="0.25">
      <c r="A13" s="51" t="s">
        <v>50</v>
      </c>
      <c r="B13" s="58"/>
      <c r="C13" s="58"/>
      <c r="D13" s="58"/>
      <c r="E13" s="58"/>
      <c r="F13" s="58"/>
      <c r="G13" s="58"/>
      <c r="H13" s="58"/>
      <c r="I13" s="59"/>
    </row>
    <row r="14" spans="1:11" x14ac:dyDescent="0.25">
      <c r="A14" s="52"/>
      <c r="B14" s="9"/>
      <c r="C14" s="9"/>
      <c r="D14" s="9"/>
      <c r="E14" s="9"/>
      <c r="F14" s="9"/>
      <c r="G14" s="9"/>
      <c r="H14" s="9"/>
      <c r="I14" s="53"/>
    </row>
    <row r="15" spans="1:11" ht="15" customHeight="1" x14ac:dyDescent="0.25">
      <c r="A15" s="84" t="s">
        <v>87</v>
      </c>
      <c r="B15" s="85"/>
      <c r="C15" s="85"/>
      <c r="D15" s="85"/>
      <c r="E15" s="85"/>
      <c r="F15" s="85"/>
      <c r="G15" s="85"/>
      <c r="H15" s="85"/>
      <c r="I15" s="86"/>
      <c r="J15" s="54"/>
      <c r="K15" s="54"/>
    </row>
    <row r="16" spans="1:11" x14ac:dyDescent="0.25">
      <c r="A16" s="84"/>
      <c r="B16" s="85"/>
      <c r="C16" s="85"/>
      <c r="D16" s="85"/>
      <c r="E16" s="85"/>
      <c r="F16" s="85"/>
      <c r="G16" s="85"/>
      <c r="H16" s="85"/>
      <c r="I16" s="86"/>
      <c r="J16" s="54"/>
      <c r="K16" s="54"/>
    </row>
    <row r="17" spans="1:11" x14ac:dyDescent="0.25">
      <c r="A17" s="60"/>
      <c r="B17" s="61"/>
      <c r="C17" s="61"/>
      <c r="D17" s="61"/>
      <c r="E17" s="61"/>
      <c r="F17" s="61"/>
      <c r="G17" s="61"/>
      <c r="H17" s="61"/>
      <c r="I17" s="62"/>
      <c r="J17" s="54"/>
      <c r="K17" s="54"/>
    </row>
    <row r="18" spans="1:11" x14ac:dyDescent="0.25">
      <c r="A18" s="96" t="s">
        <v>88</v>
      </c>
      <c r="B18" s="97"/>
      <c r="C18" s="97"/>
      <c r="D18" s="97"/>
      <c r="E18" s="97"/>
      <c r="F18" s="97"/>
      <c r="G18" s="97"/>
      <c r="H18" s="97"/>
      <c r="I18" s="98"/>
      <c r="J18" s="54"/>
    </row>
    <row r="20" spans="1:11" ht="15.75" x14ac:dyDescent="0.25">
      <c r="A20" s="51" t="s">
        <v>89</v>
      </c>
      <c r="B20" s="58"/>
      <c r="C20" s="58"/>
      <c r="D20" s="58"/>
      <c r="E20" s="58"/>
      <c r="F20" s="58"/>
      <c r="G20" s="58"/>
      <c r="H20" s="58"/>
      <c r="I20" s="59"/>
    </row>
    <row r="21" spans="1:11" x14ac:dyDescent="0.25">
      <c r="A21" s="78" t="s">
        <v>79</v>
      </c>
      <c r="B21" s="79"/>
      <c r="C21" s="79"/>
      <c r="D21" s="79"/>
      <c r="E21" s="79"/>
      <c r="F21" s="79"/>
      <c r="G21" s="79"/>
      <c r="H21" s="79"/>
      <c r="I21" s="80"/>
    </row>
    <row r="22" spans="1:11" x14ac:dyDescent="0.25">
      <c r="A22" s="52"/>
      <c r="B22" s="9"/>
      <c r="C22" s="9"/>
      <c r="D22" s="9"/>
      <c r="E22" s="9"/>
      <c r="F22" s="9"/>
      <c r="G22" s="9"/>
      <c r="H22" s="9"/>
      <c r="I22" s="53"/>
      <c r="J22" s="54"/>
      <c r="K22" s="54"/>
    </row>
    <row r="23" spans="1:11" x14ac:dyDescent="0.25">
      <c r="A23" s="81" t="s">
        <v>70</v>
      </c>
      <c r="B23" s="82"/>
      <c r="C23" s="82"/>
      <c r="D23" s="82"/>
      <c r="E23" s="82"/>
      <c r="F23" s="82"/>
      <c r="G23" s="82"/>
      <c r="H23" s="82"/>
      <c r="I23" s="83"/>
      <c r="J23" s="54"/>
      <c r="K23" s="54"/>
    </row>
    <row r="24" spans="1:11" x14ac:dyDescent="0.25">
      <c r="A24" s="55"/>
      <c r="B24" s="56"/>
      <c r="C24" s="56"/>
      <c r="D24" s="56"/>
      <c r="E24" s="56"/>
      <c r="F24" s="56"/>
      <c r="G24" s="56"/>
      <c r="H24" s="56"/>
      <c r="I24" s="57"/>
      <c r="J24" s="54"/>
      <c r="K24" s="54"/>
    </row>
    <row r="25" spans="1:11" x14ac:dyDescent="0.25">
      <c r="A25" s="84" t="s">
        <v>91</v>
      </c>
      <c r="B25" s="85"/>
      <c r="C25" s="85"/>
      <c r="D25" s="85"/>
      <c r="E25" s="85"/>
      <c r="F25" s="85"/>
      <c r="G25" s="85"/>
      <c r="H25" s="85"/>
      <c r="I25" s="86"/>
    </row>
    <row r="26" spans="1:11" x14ac:dyDescent="0.25">
      <c r="A26" s="84"/>
      <c r="B26" s="85"/>
      <c r="C26" s="85"/>
      <c r="D26" s="85"/>
      <c r="E26" s="85"/>
      <c r="F26" s="85"/>
      <c r="G26" s="85"/>
      <c r="H26" s="85"/>
      <c r="I26" s="86"/>
    </row>
    <row r="27" spans="1:11" x14ac:dyDescent="0.25">
      <c r="A27" s="60"/>
      <c r="B27" s="61"/>
      <c r="C27" s="61"/>
      <c r="D27" s="61"/>
      <c r="E27" s="61"/>
      <c r="F27" s="61"/>
      <c r="G27" s="61"/>
      <c r="H27" s="61"/>
      <c r="I27" s="62"/>
    </row>
    <row r="28" spans="1:11" x14ac:dyDescent="0.25">
      <c r="A28" s="55" t="s">
        <v>90</v>
      </c>
      <c r="B28" s="56"/>
      <c r="C28" s="56"/>
      <c r="D28" s="56"/>
      <c r="E28" s="56"/>
      <c r="F28" s="56"/>
      <c r="G28" s="56"/>
      <c r="H28" s="56"/>
      <c r="I28" s="57"/>
    </row>
    <row r="29" spans="1:11" x14ac:dyDescent="0.25">
      <c r="A29" s="63" t="s">
        <v>93</v>
      </c>
      <c r="B29" s="64"/>
      <c r="C29" s="64"/>
      <c r="D29" s="64"/>
      <c r="E29" s="64"/>
      <c r="F29" s="64"/>
      <c r="G29" s="64"/>
      <c r="H29" s="64"/>
      <c r="I29" s="65"/>
    </row>
    <row r="31" spans="1:11" ht="15.75" x14ac:dyDescent="0.25">
      <c r="A31" s="51" t="s">
        <v>92</v>
      </c>
      <c r="B31" s="58"/>
      <c r="C31" s="58"/>
      <c r="D31" s="58"/>
      <c r="E31" s="58"/>
      <c r="F31" s="58"/>
      <c r="G31" s="58"/>
      <c r="H31" s="58"/>
      <c r="I31" s="59"/>
    </row>
    <row r="32" spans="1:11" s="66" customFormat="1" ht="14.25" customHeight="1" x14ac:dyDescent="0.2">
      <c r="A32" s="87" t="s">
        <v>98</v>
      </c>
      <c r="B32" s="88"/>
      <c r="C32" s="88"/>
      <c r="D32" s="88"/>
      <c r="E32" s="88"/>
      <c r="F32" s="88"/>
      <c r="G32" s="88"/>
      <c r="H32" s="88"/>
      <c r="I32" s="89"/>
      <c r="J32" s="71"/>
      <c r="K32" s="71"/>
    </row>
    <row r="33" spans="1:11" s="66" customFormat="1" ht="12.75" x14ac:dyDescent="0.2">
      <c r="A33" s="87"/>
      <c r="B33" s="88"/>
      <c r="C33" s="88"/>
      <c r="D33" s="88"/>
      <c r="E33" s="88"/>
      <c r="F33" s="88"/>
      <c r="G33" s="88"/>
      <c r="H33" s="88"/>
      <c r="I33" s="89"/>
      <c r="J33" s="71"/>
      <c r="K33" s="71"/>
    </row>
    <row r="34" spans="1:11" s="66" customFormat="1" ht="12.75" customHeight="1" x14ac:dyDescent="0.2">
      <c r="A34" s="90"/>
      <c r="B34" s="91"/>
      <c r="C34" s="91"/>
      <c r="D34" s="91"/>
      <c r="E34" s="91"/>
      <c r="F34" s="91"/>
      <c r="G34" s="91"/>
      <c r="H34" s="91"/>
      <c r="I34" s="92"/>
      <c r="J34" s="71"/>
      <c r="K34" s="71"/>
    </row>
  </sheetData>
  <mergeCells count="10">
    <mergeCell ref="A32:I34"/>
    <mergeCell ref="A10:I11"/>
    <mergeCell ref="A6:I6"/>
    <mergeCell ref="A15:I16"/>
    <mergeCell ref="A18:I18"/>
    <mergeCell ref="A1:I1"/>
    <mergeCell ref="A2:I2"/>
    <mergeCell ref="A21:I21"/>
    <mergeCell ref="A23:I23"/>
    <mergeCell ref="A25:I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Activity Fee</vt:lpstr>
      <vt:lpstr>Support Fee</vt:lpstr>
      <vt:lpstr>Position Rate</vt:lpstr>
      <vt:lpstr>User Guide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Chan</dc:creator>
  <cp:lastModifiedBy>Frances MacNeil</cp:lastModifiedBy>
  <cp:lastPrinted>2014-08-27T16:51:53Z</cp:lastPrinted>
  <dcterms:created xsi:type="dcterms:W3CDTF">2013-07-31T14:55:59Z</dcterms:created>
  <dcterms:modified xsi:type="dcterms:W3CDTF">2014-10-05T04:28:18Z</dcterms:modified>
</cp:coreProperties>
</file>